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2.xml" ContentType="application/vnd.openxmlformats-officedocument.spreadsheetml.externalLink+xml"/>
  <Override PartName="/docProps/custom.xml" ContentType="application/vnd.openxmlformats-officedocument.custom-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4.xml" ContentType="application/vnd.openxmlformats-officedocument.customXmlProperties+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ore.xml" ContentType="application/vnd.openxmlformats-package.core-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480" yWindow="285" windowWidth="15570" windowHeight="11640" activeTab="1"/>
  </bookViews>
  <sheets>
    <sheet name="Division Final" sheetId="16" r:id="rId1"/>
    <sheet name="Regional Final" sheetId="17"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'Division Final'!$A$3:$X$118</definedName>
    <definedName name="_xlnm._FilterDatabase" localSheetId="1" hidden="1">'Regional Final'!$A$4:$Z$80</definedName>
    <definedName name="AccessControl">'[1]Drop down options'!$D$2:$D$5</definedName>
    <definedName name="AreaType">'[1]Drop down options'!#REF!</definedName>
    <definedName name="BikePedPlan">#REF!</definedName>
    <definedName name="Counties">'[2]Drop down options'!$Q$2:$Q$101</definedName>
    <definedName name="CrossSection">'[1]Drop down options'!$A$2:$A$43</definedName>
    <definedName name="_xlnm.Database">#REF!</definedName>
    <definedName name="Division">'[3]Drop down options'!$K$2:$K$15</definedName>
    <definedName name="Divisions">'[2]Drop down options'!$L$2:$L$15</definedName>
    <definedName name="Existing_Int">'[4]Drop Downs'!$A$2:$A$21</definedName>
    <definedName name="ExistingMedianTypeforCET">'[1]Drop down options'!$B$2:$B$7</definedName>
    <definedName name="Facility_Type">'[1]Drop down options'!$C$2:$C$6</definedName>
    <definedName name="FacilityType">'[3]Drop down options'!$D$2:$D$6</definedName>
    <definedName name="FacilityTypes">#REF!</definedName>
    <definedName name="FacilityTypes1">#REF!</definedName>
    <definedName name="FacilityTypes2">#REF!</definedName>
    <definedName name="FuncClass">'[1]Drop down options'!$G$2:$G$8</definedName>
    <definedName name="Goal">'[3]Drop down options'!$M$2:$M$3</definedName>
    <definedName name="ImprovementType">'[3]Drop down options'!$O$2:$O$7</definedName>
    <definedName name="Intermodal">#REF!</definedName>
    <definedName name="LanesPerDirection">'[3]Drop down options'!$B$2:$B$6</definedName>
    <definedName name="Lengths">#REF!</definedName>
    <definedName name="Location">'[3]Drop down options'!$G$2:$G$4</definedName>
    <definedName name="MedianType">'[3]Drop down options'!$A$2:$A$4</definedName>
    <definedName name="MPO_RPO">'[2]Drop down options'!$K$2:$K$38</definedName>
    <definedName name="MPORPO">'[3]Drop down options'!$J$2:$J$38</definedName>
    <definedName name="Multimodal">'[1]Drop down options'!#REF!</definedName>
    <definedName name="Multimodal1">#REF!</definedName>
    <definedName name="Multimodal2">#REF!</definedName>
    <definedName name="OtherPlan">#REF!</definedName>
    <definedName name="_xlnm.Print_Titles" localSheetId="0">'Division Final'!$3:$3</definedName>
    <definedName name="Project_Int">'[4]Drop Downs'!$B$2:$B$44</definedName>
    <definedName name="qryProjectHistoryWithLetProjects_CYRange">#REF!</definedName>
    <definedName name="SAPBEXrevision" hidden="1">5</definedName>
    <definedName name="SAPBEXsysID" hidden="1">"PBW"</definedName>
    <definedName name="SAPBEXwbID" hidden="1">"4O8K4I4TPULUO33FOWO3O59AQ"</definedName>
    <definedName name="SpecificImprovement">[2]SpecImp!$A$2:$A$19</definedName>
    <definedName name="SpecImp">'[3]Specific Improvement'!$A$2:$A$20</definedName>
    <definedName name="SpecImpType">'[1]Drop down options'!$H$2:$H$18</definedName>
    <definedName name="Speed">'[3]Drop down options'!$H$2:$H$12</definedName>
    <definedName name="SpeedLimit">'[1]Drop down options'!$E$2:$E$12</definedName>
    <definedName name="SPOT_COUNTY_8_1_11_MBV">#REF!</definedName>
    <definedName name="SPOT_DIVISION_8_1_11_MBV">#REF!</definedName>
    <definedName name="SPOT_DIVISION_8_2_11_MBV">#REF!</definedName>
    <definedName name="SPOT_MPORPO_8_1_11">#REF!</definedName>
    <definedName name="SPOT_MPORPO_8_1_11_MBV">#REF!</definedName>
    <definedName name="SPOT_ProposedCOUNTY_9_1_11_MBV">#REF!</definedName>
    <definedName name="SPOT_ProposedDIVISION_9_1_11_MBV">#REF!</definedName>
    <definedName name="SPOT_ProposedMPORPO_9_1_11_MBV">#REF!</definedName>
    <definedName name="TerrainType">'[1]Drop down options'!$F$2:$F$4</definedName>
    <definedName name="test">#REF!</definedName>
    <definedName name="Tier">'[3]Drop down options'!$N$2:$N$4</definedName>
    <definedName name="Tier2">#REF!</definedName>
    <definedName name="Tier3">#REF!</definedName>
    <definedName name="Tier4">#REF!</definedName>
    <definedName name="Tier5">#REF!</definedName>
    <definedName name="Tier6">#REF!</definedName>
    <definedName name="TTS">[5]Sheet1!$A$1:$A$6</definedName>
    <definedName name="YesNo">#REF!</definedName>
  </definedNames>
  <calcPr calcId="145621"/>
</workbook>
</file>

<file path=xl/calcChain.xml><?xml version="1.0" encoding="utf-8"?>
<calcChain xmlns="http://schemas.openxmlformats.org/spreadsheetml/2006/main">
  <c r="P4" i="16" l="1"/>
  <c r="S45" i="17" l="1"/>
  <c r="S48" i="17"/>
  <c r="S43" i="17"/>
  <c r="S12" i="17"/>
  <c r="S13" i="17"/>
  <c r="S41" i="17"/>
  <c r="S42" i="17"/>
  <c r="S59" i="17"/>
  <c r="S40" i="17"/>
  <c r="S71" i="17"/>
  <c r="S61" i="17"/>
  <c r="S46" i="17"/>
  <c r="S52" i="17"/>
  <c r="S44" i="17"/>
  <c r="S77" i="17"/>
  <c r="S31" i="17"/>
  <c r="S63" i="17"/>
  <c r="S38" i="17"/>
  <c r="S72" i="17"/>
  <c r="S74" i="17"/>
  <c r="S76" i="17"/>
  <c r="S70" i="17"/>
  <c r="S30" i="17"/>
  <c r="S33" i="17"/>
  <c r="S32" i="17"/>
  <c r="S7" i="17"/>
  <c r="S6" i="17"/>
  <c r="S36" i="17"/>
  <c r="S17" i="17"/>
  <c r="S15" i="17"/>
  <c r="S50" i="17"/>
  <c r="S58" i="17"/>
  <c r="S25" i="17"/>
  <c r="S27" i="17"/>
  <c r="S26" i="17"/>
  <c r="S57" i="17"/>
  <c r="S80" i="17"/>
  <c r="S39" i="17"/>
  <c r="S47" i="17"/>
  <c r="S62" i="17"/>
  <c r="S67" i="17"/>
  <c r="S53" i="17"/>
  <c r="S69" i="17"/>
  <c r="S64" i="17"/>
  <c r="S75" i="17"/>
  <c r="S37" i="17"/>
  <c r="S35" i="17"/>
  <c r="S79" i="17"/>
  <c r="S73" i="17"/>
  <c r="S78" i="17"/>
  <c r="S55" i="17"/>
  <c r="S24" i="17"/>
  <c r="S29" i="17"/>
  <c r="S51" i="17"/>
  <c r="S56" i="17"/>
  <c r="S21" i="17"/>
  <c r="S28" i="17"/>
  <c r="S11" i="17"/>
  <c r="S10" i="17"/>
  <c r="S8" i="17"/>
  <c r="S9" i="17"/>
  <c r="S65" i="17"/>
  <c r="S5" i="17"/>
  <c r="S60" i="17"/>
  <c r="S20" i="17"/>
  <c r="S18" i="17"/>
  <c r="S54" i="17"/>
  <c r="S16" i="17"/>
  <c r="S34" i="17"/>
  <c r="S19" i="17"/>
  <c r="S23" i="17"/>
  <c r="S49" i="17"/>
  <c r="S14" i="17"/>
  <c r="S22" i="17"/>
  <c r="S66" i="17"/>
  <c r="S68" i="17"/>
  <c r="X68" i="17"/>
  <c r="W68" i="17"/>
  <c r="V68" i="17"/>
  <c r="U68" i="17"/>
  <c r="X79" i="17"/>
  <c r="W79" i="17"/>
  <c r="V79" i="17"/>
  <c r="U79" i="17"/>
  <c r="X73" i="17"/>
  <c r="W73" i="17"/>
  <c r="V73" i="17"/>
  <c r="U73" i="17"/>
  <c r="X39" i="17"/>
  <c r="W39" i="17"/>
  <c r="V39" i="17"/>
  <c r="U39" i="17"/>
  <c r="X66" i="17"/>
  <c r="W66" i="17"/>
  <c r="V66" i="17"/>
  <c r="U66" i="17"/>
  <c r="X41" i="17"/>
  <c r="W41" i="17"/>
  <c r="V41" i="17"/>
  <c r="U41" i="17"/>
  <c r="X71" i="17"/>
  <c r="W71" i="17"/>
  <c r="V71" i="17"/>
  <c r="U71" i="17"/>
  <c r="X70" i="17"/>
  <c r="W70" i="17"/>
  <c r="V70" i="17"/>
  <c r="U70" i="17"/>
  <c r="X80" i="17"/>
  <c r="W80" i="17"/>
  <c r="V80" i="17"/>
  <c r="U80" i="17"/>
  <c r="X67" i="17"/>
  <c r="W67" i="17"/>
  <c r="V67" i="17"/>
  <c r="U67" i="17"/>
  <c r="X45" i="17"/>
  <c r="W45" i="17"/>
  <c r="V45" i="17"/>
  <c r="U45" i="17"/>
  <c r="X78" i="17"/>
  <c r="W78" i="17"/>
  <c r="V78" i="17"/>
  <c r="U78" i="17"/>
  <c r="X72" i="17"/>
  <c r="W72" i="17"/>
  <c r="V72" i="17"/>
  <c r="U72" i="17"/>
  <c r="X40" i="17"/>
  <c r="W40" i="17"/>
  <c r="V40" i="17"/>
  <c r="U40" i="17"/>
  <c r="X48" i="17"/>
  <c r="W48" i="17"/>
  <c r="V48" i="17"/>
  <c r="U48" i="17"/>
  <c r="X61" i="17"/>
  <c r="W61" i="17"/>
  <c r="V61" i="17"/>
  <c r="U61" i="17"/>
  <c r="X77" i="17"/>
  <c r="W77" i="17"/>
  <c r="V77" i="17"/>
  <c r="U77" i="17"/>
  <c r="X42" i="17"/>
  <c r="W42" i="17"/>
  <c r="V42" i="17"/>
  <c r="U42" i="17"/>
  <c r="X62" i="17"/>
  <c r="W62" i="17"/>
  <c r="V62" i="17"/>
  <c r="U62" i="17"/>
  <c r="X59" i="17"/>
  <c r="W59" i="17"/>
  <c r="V59" i="17"/>
  <c r="U59" i="17"/>
  <c r="X58" i="17"/>
  <c r="W58" i="17"/>
  <c r="V58" i="17"/>
  <c r="U58" i="17"/>
  <c r="X38" i="17"/>
  <c r="W38" i="17"/>
  <c r="V38" i="17"/>
  <c r="U38" i="17"/>
  <c r="X76" i="17"/>
  <c r="W76" i="17"/>
  <c r="V76" i="17"/>
  <c r="U76" i="17"/>
  <c r="X52" i="17"/>
  <c r="W52" i="17"/>
  <c r="V52" i="17"/>
  <c r="U52" i="17"/>
  <c r="X74" i="17"/>
  <c r="W74" i="17"/>
  <c r="V74" i="17"/>
  <c r="U74" i="17"/>
  <c r="X65" i="17"/>
  <c r="W65" i="17"/>
  <c r="V65" i="17"/>
  <c r="U65" i="17"/>
  <c r="X57" i="17"/>
  <c r="W57" i="17"/>
  <c r="V57" i="17"/>
  <c r="U57" i="17"/>
  <c r="X44" i="17"/>
  <c r="W44" i="17"/>
  <c r="V44" i="17"/>
  <c r="U44" i="17"/>
  <c r="X75" i="17"/>
  <c r="W75" i="17"/>
  <c r="V75" i="17"/>
  <c r="U75" i="17"/>
  <c r="X69" i="17"/>
  <c r="W69" i="17"/>
  <c r="V69" i="17"/>
  <c r="U69" i="17"/>
  <c r="X37" i="17"/>
  <c r="W37" i="17"/>
  <c r="V37" i="17"/>
  <c r="U37" i="17"/>
  <c r="X63" i="17"/>
  <c r="W63" i="17"/>
  <c r="V63" i="17"/>
  <c r="U63" i="17"/>
  <c r="X35" i="17"/>
  <c r="W35" i="17"/>
  <c r="V35" i="17"/>
  <c r="U35" i="17"/>
  <c r="X32" i="17"/>
  <c r="W32" i="17"/>
  <c r="V32" i="17"/>
  <c r="U32" i="17"/>
  <c r="X31" i="17"/>
  <c r="W31" i="17"/>
  <c r="V31" i="17"/>
  <c r="U31" i="17"/>
  <c r="X60" i="17"/>
  <c r="W60" i="17"/>
  <c r="V60" i="17"/>
  <c r="U60" i="17"/>
  <c r="X25" i="17"/>
  <c r="W25" i="17"/>
  <c r="V25" i="17"/>
  <c r="U25" i="17"/>
  <c r="X27" i="17"/>
  <c r="W27" i="17"/>
  <c r="V27" i="17"/>
  <c r="U27" i="17"/>
  <c r="X26" i="17"/>
  <c r="W26" i="17"/>
  <c r="V26" i="17"/>
  <c r="U26" i="17"/>
  <c r="X53" i="17"/>
  <c r="W53" i="17"/>
  <c r="V53" i="17"/>
  <c r="U53" i="17"/>
  <c r="X30" i="17"/>
  <c r="W30" i="17"/>
  <c r="V30" i="17"/>
  <c r="U30" i="17"/>
  <c r="X56" i="17"/>
  <c r="W56" i="17"/>
  <c r="V56" i="17"/>
  <c r="U56" i="17"/>
  <c r="X36" i="17"/>
  <c r="W36" i="17"/>
  <c r="V36" i="17"/>
  <c r="U36" i="17"/>
  <c r="X50" i="17"/>
  <c r="W50" i="17"/>
  <c r="V50" i="17"/>
  <c r="U50" i="17"/>
  <c r="X55" i="17"/>
  <c r="W55" i="17"/>
  <c r="V55" i="17"/>
  <c r="U55" i="17"/>
  <c r="X33" i="17"/>
  <c r="W33" i="17"/>
  <c r="V33" i="17"/>
  <c r="U33" i="17"/>
  <c r="X54" i="17"/>
  <c r="W54" i="17"/>
  <c r="V54" i="17"/>
  <c r="U54" i="17"/>
  <c r="X34" i="17"/>
  <c r="W34" i="17"/>
  <c r="V34" i="17"/>
  <c r="U34" i="17"/>
  <c r="X24" i="17"/>
  <c r="W24" i="17"/>
  <c r="V24" i="17"/>
  <c r="U24" i="17"/>
  <c r="X49" i="17"/>
  <c r="W49" i="17"/>
  <c r="V49" i="17"/>
  <c r="U49" i="17"/>
  <c r="X46" i="17"/>
  <c r="W46" i="17"/>
  <c r="V46" i="17"/>
  <c r="U46" i="17"/>
  <c r="X64" i="17"/>
  <c r="W64" i="17"/>
  <c r="V64" i="17"/>
  <c r="U64" i="17"/>
  <c r="X47" i="17"/>
  <c r="W47" i="17"/>
  <c r="V47" i="17"/>
  <c r="U47" i="17"/>
  <c r="X13" i="17"/>
  <c r="W13" i="17"/>
  <c r="V13" i="17"/>
  <c r="U13" i="17"/>
  <c r="X51" i="17"/>
  <c r="W51" i="17"/>
  <c r="V51" i="17"/>
  <c r="U51" i="17"/>
  <c r="X21" i="17"/>
  <c r="W21" i="17"/>
  <c r="V21" i="17"/>
  <c r="U21" i="17"/>
  <c r="X28" i="17"/>
  <c r="W28" i="17"/>
  <c r="V28" i="17"/>
  <c r="U28" i="17"/>
  <c r="X14" i="17"/>
  <c r="W14" i="17"/>
  <c r="V14" i="17"/>
  <c r="U14" i="17"/>
  <c r="X12" i="17"/>
  <c r="W12" i="17"/>
  <c r="V12" i="17"/>
  <c r="U12" i="17"/>
  <c r="X29" i="17"/>
  <c r="W29" i="17"/>
  <c r="V29" i="17"/>
  <c r="U29" i="17"/>
  <c r="X20" i="17"/>
  <c r="W20" i="17"/>
  <c r="V20" i="17"/>
  <c r="U20" i="17"/>
  <c r="X5" i="17"/>
  <c r="W5" i="17"/>
  <c r="V5" i="17"/>
  <c r="U5" i="17"/>
  <c r="X43" i="17"/>
  <c r="W43" i="17"/>
  <c r="V43" i="17"/>
  <c r="U43" i="17"/>
  <c r="X23" i="17"/>
  <c r="W23" i="17"/>
  <c r="V23" i="17"/>
  <c r="U23" i="17"/>
  <c r="X22" i="17"/>
  <c r="W22" i="17"/>
  <c r="V22" i="17"/>
  <c r="U22" i="17"/>
  <c r="X19" i="17"/>
  <c r="W19" i="17"/>
  <c r="V19" i="17"/>
  <c r="U19" i="17"/>
  <c r="X18" i="17"/>
  <c r="W18" i="17"/>
  <c r="V18" i="17"/>
  <c r="U18" i="17"/>
  <c r="X16" i="17"/>
  <c r="W16" i="17"/>
  <c r="V16" i="17"/>
  <c r="U16" i="17"/>
  <c r="X11" i="17"/>
  <c r="W11" i="17"/>
  <c r="V11" i="17"/>
  <c r="U11" i="17"/>
  <c r="X10" i="17"/>
  <c r="W10" i="17"/>
  <c r="V10" i="17"/>
  <c r="U10" i="17"/>
  <c r="X8" i="17"/>
  <c r="W8" i="17"/>
  <c r="V8" i="17"/>
  <c r="U8" i="17"/>
  <c r="X9" i="17"/>
  <c r="W9" i="17"/>
  <c r="V9" i="17"/>
  <c r="U9" i="17"/>
  <c r="X6" i="17"/>
  <c r="W6" i="17"/>
  <c r="V6" i="17"/>
  <c r="U6" i="17"/>
  <c r="X15" i="17"/>
  <c r="W15" i="17"/>
  <c r="V15" i="17"/>
  <c r="U15" i="17"/>
  <c r="X17" i="17"/>
  <c r="W17" i="17"/>
  <c r="V17" i="17"/>
  <c r="U17" i="17"/>
  <c r="X7" i="17"/>
  <c r="W7" i="17"/>
  <c r="V7" i="17"/>
  <c r="U7" i="17"/>
  <c r="B4" i="17"/>
  <c r="P16" i="17" l="1"/>
  <c r="P47" i="17"/>
  <c r="P60" i="17"/>
  <c r="P11" i="17"/>
  <c r="P64" i="17"/>
  <c r="P25" i="17"/>
  <c r="P6" i="17"/>
  <c r="P80" i="17"/>
  <c r="P74" i="17"/>
  <c r="P77" i="17"/>
  <c r="P17" i="17"/>
  <c r="P15" i="17"/>
  <c r="P28" i="17"/>
  <c r="P30" i="17"/>
  <c r="P58" i="17"/>
  <c r="P59" i="17"/>
  <c r="P20" i="17"/>
  <c r="P12" i="17"/>
  <c r="P14" i="17"/>
  <c r="P55" i="17"/>
  <c r="P36" i="17"/>
  <c r="P56" i="17"/>
  <c r="P75" i="17"/>
  <c r="P57" i="17"/>
  <c r="P65" i="17"/>
  <c r="P66" i="17"/>
  <c r="P39" i="17"/>
  <c r="P22" i="17"/>
  <c r="P24" i="17"/>
  <c r="P35" i="17"/>
  <c r="P72" i="17"/>
  <c r="P45" i="17"/>
  <c r="P67" i="17"/>
  <c r="P8" i="17"/>
  <c r="P51" i="17"/>
  <c r="P34" i="17"/>
  <c r="P27" i="17"/>
  <c r="P63" i="17"/>
  <c r="P76" i="17"/>
  <c r="P61" i="17"/>
  <c r="P71" i="17"/>
  <c r="P68" i="17"/>
  <c r="P18" i="17"/>
  <c r="P19" i="17"/>
  <c r="P29" i="17"/>
  <c r="P46" i="17"/>
  <c r="P49" i="17"/>
  <c r="P50" i="17"/>
  <c r="P31" i="17"/>
  <c r="P32" i="17"/>
  <c r="P44" i="17"/>
  <c r="P62" i="17"/>
  <c r="P42" i="17"/>
  <c r="P78" i="17"/>
  <c r="P73" i="17"/>
  <c r="P79" i="17"/>
  <c r="P10" i="17"/>
  <c r="P23" i="17"/>
  <c r="P13" i="17"/>
  <c r="P26" i="17"/>
  <c r="P38" i="17"/>
  <c r="P41" i="17"/>
  <c r="P7" i="17"/>
  <c r="P9" i="17"/>
  <c r="P43" i="17"/>
  <c r="P5" i="17"/>
  <c r="P21" i="17"/>
  <c r="P54" i="17"/>
  <c r="P33" i="17"/>
  <c r="P53" i="17"/>
  <c r="P37" i="17"/>
  <c r="P69" i="17"/>
  <c r="P52" i="17"/>
  <c r="P48" i="17"/>
  <c r="P40" i="17"/>
  <c r="P70" i="17"/>
  <c r="S25" i="16"/>
  <c r="S10" i="16"/>
  <c r="S17" i="16"/>
  <c r="S16" i="16"/>
  <c r="S11" i="16"/>
  <c r="S18" i="16"/>
  <c r="S24" i="16"/>
  <c r="S74" i="16"/>
  <c r="S12" i="16"/>
  <c r="S58" i="16"/>
  <c r="S76" i="16"/>
  <c r="S85" i="16"/>
  <c r="S26" i="16"/>
  <c r="S101" i="16"/>
  <c r="S23" i="16"/>
  <c r="S31" i="16"/>
  <c r="S32" i="16"/>
  <c r="S33" i="16"/>
  <c r="S40" i="16"/>
  <c r="S45" i="16"/>
  <c r="S64" i="16"/>
  <c r="S52" i="16"/>
  <c r="S46" i="16"/>
  <c r="S54" i="16"/>
  <c r="S70" i="16"/>
  <c r="S90" i="16"/>
  <c r="S111" i="16"/>
  <c r="S13" i="16"/>
  <c r="S36" i="16"/>
  <c r="S4" i="16"/>
  <c r="S61" i="16"/>
  <c r="S102" i="16"/>
  <c r="S51" i="16"/>
  <c r="S59" i="16"/>
  <c r="S91" i="16"/>
  <c r="S71" i="16"/>
  <c r="S84" i="16"/>
  <c r="S56" i="16"/>
  <c r="S88" i="16"/>
  <c r="S77" i="16"/>
  <c r="S112" i="16"/>
  <c r="S99" i="16"/>
  <c r="S92" i="16"/>
  <c r="S105" i="16"/>
  <c r="S117" i="16"/>
  <c r="S104" i="16"/>
  <c r="S21" i="16"/>
  <c r="S113" i="16"/>
  <c r="S19" i="16"/>
  <c r="S107" i="16"/>
  <c r="S114" i="16"/>
  <c r="S87" i="16"/>
  <c r="S69" i="16"/>
  <c r="S53" i="16"/>
  <c r="S60" i="16"/>
  <c r="S80" i="16"/>
  <c r="S35" i="16"/>
  <c r="S89" i="16"/>
  <c r="S83" i="16"/>
  <c r="S108" i="16"/>
  <c r="S110" i="16"/>
  <c r="S72" i="16"/>
  <c r="S109" i="16"/>
  <c r="S57" i="16"/>
  <c r="S22" i="16"/>
  <c r="S82" i="16"/>
  <c r="S38" i="16"/>
  <c r="S47" i="16"/>
  <c r="S63" i="16"/>
  <c r="S67" i="16"/>
  <c r="S65" i="16"/>
  <c r="S42" i="16"/>
  <c r="S66" i="16"/>
  <c r="S48" i="16"/>
  <c r="S6" i="16"/>
  <c r="S7" i="16"/>
  <c r="S34" i="16"/>
  <c r="S73" i="16"/>
  <c r="S27" i="16"/>
  <c r="S28" i="16"/>
  <c r="S43" i="16"/>
  <c r="S96" i="16"/>
  <c r="S55" i="16"/>
  <c r="S14" i="16"/>
  <c r="S41" i="16"/>
  <c r="S49" i="16"/>
  <c r="S15" i="16"/>
  <c r="S37" i="16"/>
  <c r="S94" i="16"/>
  <c r="S103" i="16"/>
  <c r="S118" i="16"/>
  <c r="S115" i="16"/>
  <c r="S116" i="16"/>
  <c r="S20" i="16"/>
  <c r="S95" i="16"/>
  <c r="S39" i="16"/>
  <c r="S78" i="16"/>
  <c r="S5" i="16"/>
  <c r="S9" i="16"/>
  <c r="S44" i="16"/>
  <c r="S62" i="16"/>
  <c r="S50" i="16"/>
  <c r="S81" i="16"/>
  <c r="S93" i="16"/>
  <c r="S100" i="16"/>
  <c r="S75" i="16"/>
  <c r="S97" i="16"/>
  <c r="S106" i="16"/>
  <c r="S30" i="16"/>
  <c r="S29" i="16"/>
  <c r="S8" i="16"/>
  <c r="S79" i="16"/>
  <c r="S86" i="16"/>
  <c r="S98" i="16"/>
  <c r="S68" i="16"/>
  <c r="W110" i="16" l="1"/>
  <c r="V110" i="16"/>
  <c r="U110" i="16"/>
  <c r="W105" i="16"/>
  <c r="V105" i="16"/>
  <c r="U105" i="16"/>
  <c r="W99" i="16"/>
  <c r="V99" i="16"/>
  <c r="U99" i="16"/>
  <c r="W78" i="16"/>
  <c r="V78" i="16"/>
  <c r="U78" i="16"/>
  <c r="W106" i="16"/>
  <c r="V106" i="16"/>
  <c r="U106" i="16"/>
  <c r="W118" i="16"/>
  <c r="V118" i="16"/>
  <c r="U118" i="16"/>
  <c r="W113" i="16"/>
  <c r="V113" i="16"/>
  <c r="U113" i="16"/>
  <c r="W100" i="16"/>
  <c r="V100" i="16"/>
  <c r="U100" i="16"/>
  <c r="W115" i="16"/>
  <c r="V115" i="16"/>
  <c r="U115" i="16"/>
  <c r="W92" i="16"/>
  <c r="V92" i="16"/>
  <c r="U92" i="16"/>
  <c r="W116" i="16"/>
  <c r="V116" i="16"/>
  <c r="U116" i="16"/>
  <c r="W93" i="16"/>
  <c r="V93" i="16"/>
  <c r="U93" i="16"/>
  <c r="W97" i="16"/>
  <c r="V97" i="16"/>
  <c r="U97" i="16"/>
  <c r="W94" i="16"/>
  <c r="V94" i="16"/>
  <c r="U94" i="16"/>
  <c r="W107" i="16"/>
  <c r="V107" i="16"/>
  <c r="U107" i="16"/>
  <c r="W98" i="16"/>
  <c r="V98" i="16"/>
  <c r="U98" i="16"/>
  <c r="W89" i="16"/>
  <c r="V89" i="16"/>
  <c r="U89" i="16"/>
  <c r="W60" i="16"/>
  <c r="V60" i="16"/>
  <c r="U60" i="16"/>
  <c r="W68" i="16"/>
  <c r="V68" i="16"/>
  <c r="U68" i="16"/>
  <c r="W101" i="16"/>
  <c r="V101" i="16"/>
  <c r="U101" i="16"/>
  <c r="W20" i="16"/>
  <c r="V20" i="16"/>
  <c r="U20" i="16"/>
  <c r="W21" i="16"/>
  <c r="V21" i="16"/>
  <c r="U21" i="16"/>
  <c r="W86" i="16"/>
  <c r="V86" i="16"/>
  <c r="U86" i="16"/>
  <c r="W19" i="16"/>
  <c r="V19" i="16"/>
  <c r="U19" i="16"/>
  <c r="W95" i="16"/>
  <c r="V95" i="16"/>
  <c r="U95" i="16"/>
  <c r="W80" i="16"/>
  <c r="V80" i="16"/>
  <c r="U80" i="16"/>
  <c r="W81" i="16"/>
  <c r="V81" i="16"/>
  <c r="U81" i="16"/>
  <c r="W76" i="16"/>
  <c r="V76" i="16"/>
  <c r="U76" i="16"/>
  <c r="W67" i="16"/>
  <c r="V67" i="16"/>
  <c r="U67" i="16"/>
  <c r="W75" i="16"/>
  <c r="V75" i="16"/>
  <c r="U75" i="16"/>
  <c r="W73" i="16"/>
  <c r="V73" i="16"/>
  <c r="U73" i="16"/>
  <c r="W79" i="16"/>
  <c r="V79" i="16"/>
  <c r="U79" i="16"/>
  <c r="W104" i="16"/>
  <c r="V104" i="16"/>
  <c r="U104" i="16"/>
  <c r="W63" i="16"/>
  <c r="V63" i="16"/>
  <c r="U63" i="16"/>
  <c r="W65" i="16"/>
  <c r="V65" i="16"/>
  <c r="U65" i="16"/>
  <c r="W66" i="16"/>
  <c r="V66" i="16"/>
  <c r="U66" i="16"/>
  <c r="W72" i="16"/>
  <c r="V72" i="16"/>
  <c r="U72" i="16"/>
  <c r="W64" i="16"/>
  <c r="V64" i="16"/>
  <c r="U64" i="16"/>
  <c r="W70" i="16"/>
  <c r="V70" i="16"/>
  <c r="U70" i="16"/>
  <c r="W74" i="16"/>
  <c r="V74" i="16"/>
  <c r="U74" i="16"/>
  <c r="W18" i="16"/>
  <c r="V18" i="16"/>
  <c r="U18" i="16"/>
  <c r="W53" i="16"/>
  <c r="V53" i="16"/>
  <c r="U53" i="16"/>
  <c r="W62" i="16"/>
  <c r="V62" i="16"/>
  <c r="U62" i="16"/>
  <c r="W15" i="16"/>
  <c r="V15" i="16"/>
  <c r="U15" i="16"/>
  <c r="W52" i="16"/>
  <c r="V52" i="16"/>
  <c r="U52" i="16"/>
  <c r="W43" i="16"/>
  <c r="V43" i="16"/>
  <c r="U43" i="16"/>
  <c r="W39" i="16"/>
  <c r="V39" i="16"/>
  <c r="U39" i="16"/>
  <c r="W54" i="16"/>
  <c r="V54" i="16"/>
  <c r="U54" i="16"/>
  <c r="W48" i="16"/>
  <c r="V48" i="16"/>
  <c r="U48" i="16"/>
  <c r="W17" i="16"/>
  <c r="V17" i="16"/>
  <c r="U17" i="16"/>
  <c r="W16" i="16"/>
  <c r="V16" i="16"/>
  <c r="U16" i="16"/>
  <c r="W35" i="16"/>
  <c r="V35" i="16"/>
  <c r="U35" i="16"/>
  <c r="W25" i="16"/>
  <c r="V25" i="16"/>
  <c r="U25" i="16"/>
  <c r="W37" i="16"/>
  <c r="V37" i="16"/>
  <c r="U37" i="16"/>
  <c r="W45" i="16"/>
  <c r="V45" i="16"/>
  <c r="U45" i="16"/>
  <c r="W50" i="16"/>
  <c r="V50" i="16"/>
  <c r="U50" i="16"/>
  <c r="W46" i="16"/>
  <c r="V46" i="16"/>
  <c r="U46" i="16"/>
  <c r="W40" i="16"/>
  <c r="V40" i="16"/>
  <c r="U40" i="16"/>
  <c r="W44" i="16"/>
  <c r="V44" i="16"/>
  <c r="U44" i="16"/>
  <c r="W58" i="16"/>
  <c r="V58" i="16"/>
  <c r="U58" i="16"/>
  <c r="W11" i="16"/>
  <c r="V11" i="16"/>
  <c r="U11" i="16"/>
  <c r="W12" i="16"/>
  <c r="V12" i="16"/>
  <c r="U12" i="16"/>
  <c r="W7" i="16"/>
  <c r="V7" i="16"/>
  <c r="U7" i="16"/>
  <c r="W24" i="16"/>
  <c r="V24" i="16"/>
  <c r="U24" i="16"/>
  <c r="W6" i="16"/>
  <c r="V6" i="16"/>
  <c r="U6" i="16"/>
  <c r="W8" i="16"/>
  <c r="V8" i="16"/>
  <c r="U8" i="16"/>
  <c r="W10" i="16"/>
  <c r="V10" i="16"/>
  <c r="U10" i="16"/>
  <c r="W30" i="16"/>
  <c r="V30" i="16"/>
  <c r="U30" i="16"/>
  <c r="W33" i="16"/>
  <c r="V33" i="16"/>
  <c r="U33" i="16"/>
  <c r="W32" i="16"/>
  <c r="V32" i="16"/>
  <c r="U32" i="16"/>
  <c r="W31" i="16"/>
  <c r="V31" i="16"/>
  <c r="U31" i="16"/>
  <c r="W23" i="16"/>
  <c r="V23" i="16"/>
  <c r="U23" i="16"/>
  <c r="W28" i="16"/>
  <c r="V28" i="16"/>
  <c r="U28" i="16"/>
  <c r="W29" i="16"/>
  <c r="V29" i="16"/>
  <c r="U29" i="16"/>
  <c r="W27" i="16"/>
  <c r="V27" i="16"/>
  <c r="U27" i="16"/>
  <c r="W26" i="16"/>
  <c r="V26" i="16"/>
  <c r="U26" i="16"/>
  <c r="W109" i="16"/>
  <c r="V109" i="16"/>
  <c r="U109" i="16"/>
  <c r="W111" i="16"/>
  <c r="V111" i="16"/>
  <c r="U111" i="16"/>
  <c r="W117" i="16"/>
  <c r="V117" i="16"/>
  <c r="U117" i="16"/>
  <c r="W114" i="16"/>
  <c r="V114" i="16"/>
  <c r="U114" i="16"/>
  <c r="W102" i="16"/>
  <c r="V102" i="16"/>
  <c r="U102" i="16"/>
  <c r="W90" i="16"/>
  <c r="V90" i="16"/>
  <c r="U90" i="16"/>
  <c r="W96" i="16"/>
  <c r="V96" i="16"/>
  <c r="U96" i="16"/>
  <c r="W112" i="16"/>
  <c r="V112" i="16"/>
  <c r="U112" i="16"/>
  <c r="W108" i="16"/>
  <c r="V108" i="16"/>
  <c r="U108" i="16"/>
  <c r="W87" i="16"/>
  <c r="V87" i="16"/>
  <c r="U87" i="16"/>
  <c r="W83" i="16"/>
  <c r="V83" i="16"/>
  <c r="U83" i="16"/>
  <c r="W82" i="16"/>
  <c r="V82" i="16"/>
  <c r="U82" i="16"/>
  <c r="W103" i="16"/>
  <c r="V103" i="16"/>
  <c r="U103" i="16"/>
  <c r="W91" i="16"/>
  <c r="V91" i="16"/>
  <c r="U91" i="16"/>
  <c r="W88" i="16"/>
  <c r="V88" i="16"/>
  <c r="U88" i="16"/>
  <c r="W84" i="16"/>
  <c r="V84" i="16"/>
  <c r="U84" i="16"/>
  <c r="W77" i="16"/>
  <c r="V77" i="16"/>
  <c r="U77" i="16"/>
  <c r="W71" i="16"/>
  <c r="V71" i="16"/>
  <c r="U71" i="16"/>
  <c r="W56" i="16"/>
  <c r="V56" i="16"/>
  <c r="U56" i="16"/>
  <c r="W42" i="16"/>
  <c r="V42" i="16"/>
  <c r="U42" i="16"/>
  <c r="W69" i="16"/>
  <c r="V69" i="16"/>
  <c r="U69" i="16"/>
  <c r="W61" i="16"/>
  <c r="V61" i="16"/>
  <c r="U61" i="16"/>
  <c r="W55" i="16"/>
  <c r="V55" i="16"/>
  <c r="U55" i="16"/>
  <c r="W51" i="16"/>
  <c r="V51" i="16"/>
  <c r="U51" i="16"/>
  <c r="W57" i="16"/>
  <c r="V57" i="16"/>
  <c r="U57" i="16"/>
  <c r="W14" i="16"/>
  <c r="V14" i="16"/>
  <c r="U14" i="16"/>
  <c r="W59" i="16"/>
  <c r="V59" i="16"/>
  <c r="U59" i="16"/>
  <c r="W34" i="16"/>
  <c r="V34" i="16"/>
  <c r="U34" i="16"/>
  <c r="W22" i="16"/>
  <c r="V22" i="16"/>
  <c r="U22" i="16"/>
  <c r="W41" i="16"/>
  <c r="V41" i="16"/>
  <c r="U41" i="16"/>
  <c r="W49" i="16"/>
  <c r="V49" i="16"/>
  <c r="U49" i="16"/>
  <c r="W47" i="16"/>
  <c r="V47" i="16"/>
  <c r="U47" i="16"/>
  <c r="W85" i="16"/>
  <c r="V85" i="16"/>
  <c r="U85" i="16"/>
  <c r="W5" i="16"/>
  <c r="V5" i="16"/>
  <c r="U5" i="16"/>
  <c r="W38" i="16"/>
  <c r="V38" i="16"/>
  <c r="U38" i="16"/>
  <c r="W13" i="16"/>
  <c r="V13" i="16"/>
  <c r="U13" i="16"/>
  <c r="W36" i="16"/>
  <c r="V36" i="16"/>
  <c r="U36" i="16"/>
  <c r="W9" i="16"/>
  <c r="V9" i="16"/>
  <c r="U9" i="16"/>
  <c r="W4" i="16"/>
  <c r="V4" i="16"/>
  <c r="U4" i="16"/>
  <c r="B3" i="16"/>
  <c r="P9" i="16" l="1"/>
  <c r="P5" i="16"/>
  <c r="P61" i="16"/>
  <c r="P91" i="16"/>
  <c r="P87" i="16"/>
  <c r="P111" i="16"/>
  <c r="P29" i="16"/>
  <c r="P32" i="16"/>
  <c r="P8" i="16"/>
  <c r="P12" i="16"/>
  <c r="P40" i="16"/>
  <c r="P37" i="16"/>
  <c r="P17" i="16"/>
  <c r="P43" i="16"/>
  <c r="P53" i="16"/>
  <c r="P64" i="16"/>
  <c r="P63" i="16"/>
  <c r="P75" i="16"/>
  <c r="P80" i="16"/>
  <c r="P21" i="16"/>
  <c r="P60" i="16"/>
  <c r="P94" i="16"/>
  <c r="P92" i="16"/>
  <c r="P118" i="16"/>
  <c r="P105" i="16"/>
  <c r="P41" i="16"/>
  <c r="P14" i="16"/>
  <c r="P71" i="16"/>
  <c r="P90" i="16"/>
  <c r="P38" i="16"/>
  <c r="P59" i="16"/>
  <c r="P56" i="16"/>
  <c r="P83" i="16"/>
  <c r="P27" i="16"/>
  <c r="P10" i="16"/>
  <c r="P7" i="16"/>
  <c r="P45" i="16"/>
  <c r="P39" i="16"/>
  <c r="P62" i="16"/>
  <c r="P73" i="16"/>
  <c r="P86" i="16"/>
  <c r="P107" i="16"/>
  <c r="P99" i="16"/>
  <c r="P13" i="16"/>
  <c r="P47" i="16"/>
  <c r="P34" i="16"/>
  <c r="P51" i="16"/>
  <c r="P42" i="16"/>
  <c r="P84" i="16"/>
  <c r="P82" i="16"/>
  <c r="P112" i="16"/>
  <c r="P114" i="16"/>
  <c r="P26" i="16"/>
  <c r="P23" i="16"/>
  <c r="P30" i="16"/>
  <c r="P24" i="16"/>
  <c r="P58" i="16"/>
  <c r="P50" i="16"/>
  <c r="P35" i="16"/>
  <c r="P54" i="16"/>
  <c r="P15" i="16"/>
  <c r="P74" i="16"/>
  <c r="P66" i="16"/>
  <c r="P79" i="16"/>
  <c r="P76" i="16"/>
  <c r="P19" i="16"/>
  <c r="P101" i="16"/>
  <c r="P98" i="16"/>
  <c r="P93" i="16"/>
  <c r="P100" i="16"/>
  <c r="P78" i="16"/>
  <c r="P49" i="16"/>
  <c r="P55" i="16"/>
  <c r="P88" i="16"/>
  <c r="P96" i="16"/>
  <c r="P117" i="16"/>
  <c r="P31" i="16"/>
  <c r="P44" i="16"/>
  <c r="P16" i="16"/>
  <c r="P70" i="16"/>
  <c r="P65" i="16"/>
  <c r="P81" i="16"/>
  <c r="P68" i="16"/>
  <c r="P116" i="16"/>
  <c r="P113" i="16"/>
  <c r="P36" i="16"/>
  <c r="P85" i="16"/>
  <c r="P22" i="16"/>
  <c r="P57" i="16"/>
  <c r="P69" i="16"/>
  <c r="P77" i="16"/>
  <c r="P103" i="16"/>
  <c r="P108" i="16"/>
  <c r="P102" i="16"/>
  <c r="P109" i="16"/>
  <c r="P28" i="16"/>
  <c r="P33" i="16"/>
  <c r="P6" i="16"/>
  <c r="P11" i="16"/>
  <c r="P46" i="16"/>
  <c r="P25" i="16"/>
  <c r="P48" i="16"/>
  <c r="P52" i="16"/>
  <c r="P18" i="16"/>
  <c r="P72" i="16"/>
  <c r="P104" i="16"/>
  <c r="P67" i="16"/>
  <c r="P95" i="16"/>
  <c r="P20" i="16"/>
  <c r="P89" i="16"/>
  <c r="P97" i="16"/>
  <c r="P115" i="16"/>
  <c r="P106" i="16"/>
  <c r="P110" i="16"/>
</calcChain>
</file>

<file path=xl/comments1.xml><?xml version="1.0" encoding="utf-8"?>
<comments xmlns="http://schemas.openxmlformats.org/spreadsheetml/2006/main">
  <authors>
    <author>Jonathan M. Dees</author>
  </authors>
  <commentList>
    <comment ref="K88" authorId="0">
      <text>
        <r>
          <rPr>
            <b/>
            <sz val="9"/>
            <color indexed="81"/>
            <rFont val="Tahoma"/>
            <family val="2"/>
          </rPr>
          <t>Grade Separation projects assume a small cost share for the railroad eliminating the at-grade crossing, so right-of-way cost plus construction cost does not sum to cost to NCDOT.</t>
        </r>
      </text>
    </comment>
  </commentList>
</comments>
</file>

<file path=xl/sharedStrings.xml><?xml version="1.0" encoding="utf-8"?>
<sst xmlns="http://schemas.openxmlformats.org/spreadsheetml/2006/main" count="2266" uniqueCount="585">
  <si>
    <t>SPOT ID</t>
  </si>
  <si>
    <t>Project Category</t>
  </si>
  <si>
    <t>TIP</t>
  </si>
  <si>
    <t>Route</t>
  </si>
  <si>
    <t>From / Cross Street</t>
  </si>
  <si>
    <t>To</t>
  </si>
  <si>
    <t>Description</t>
  </si>
  <si>
    <t>Specific Improvement Type</t>
  </si>
  <si>
    <t>Cost to NCDOT</t>
  </si>
  <si>
    <t>Regional Impact Quantiative Score
(Out of 70)</t>
  </si>
  <si>
    <t>Division Needs Quantiative Score
(Out of 50)</t>
  </si>
  <si>
    <t>First MPO/RPO</t>
  </si>
  <si>
    <t>Construction Cost</t>
  </si>
  <si>
    <t>H090115</t>
  </si>
  <si>
    <t>H090123-A</t>
  </si>
  <si>
    <t>H090123-B</t>
  </si>
  <si>
    <t>H090123-C</t>
  </si>
  <si>
    <t>H090123-D</t>
  </si>
  <si>
    <t>H090123-E</t>
  </si>
  <si>
    <t>H090133-A</t>
  </si>
  <si>
    <t>H090133-B</t>
  </si>
  <si>
    <t>H090133-C</t>
  </si>
  <si>
    <t>H090160-A</t>
  </si>
  <si>
    <t>H090160-B</t>
  </si>
  <si>
    <t>H090172-A</t>
  </si>
  <si>
    <t>H090172-B</t>
  </si>
  <si>
    <t>H090172-C</t>
  </si>
  <si>
    <t>H090172-D</t>
  </si>
  <si>
    <t>H090178-A</t>
  </si>
  <si>
    <t>H090178-B</t>
  </si>
  <si>
    <t>H090237-C</t>
  </si>
  <si>
    <t>H090279</t>
  </si>
  <si>
    <t>H090287-A</t>
  </si>
  <si>
    <t>H090287-B</t>
  </si>
  <si>
    <t>H090287-C</t>
  </si>
  <si>
    <t>H090287-D</t>
  </si>
  <si>
    <t>H090287-E</t>
  </si>
  <si>
    <t>H090304</t>
  </si>
  <si>
    <t>H090306</t>
  </si>
  <si>
    <t>H090309-A</t>
  </si>
  <si>
    <t>H090309-B</t>
  </si>
  <si>
    <t>H090355</t>
  </si>
  <si>
    <t>H090367</t>
  </si>
  <si>
    <t>H090401</t>
  </si>
  <si>
    <t>H090402</t>
  </si>
  <si>
    <t>H090441</t>
  </si>
  <si>
    <t>H090458-A</t>
  </si>
  <si>
    <t>H090458-B</t>
  </si>
  <si>
    <t>H090458-C</t>
  </si>
  <si>
    <t>H090458-D</t>
  </si>
  <si>
    <t>H090459</t>
  </si>
  <si>
    <t>H090460-A</t>
  </si>
  <si>
    <t>H090460-B</t>
  </si>
  <si>
    <t>H090464</t>
  </si>
  <si>
    <t>H090465</t>
  </si>
  <si>
    <t>H090480</t>
  </si>
  <si>
    <t>H090498</t>
  </si>
  <si>
    <t>H090514-A</t>
  </si>
  <si>
    <t>H090514-B</t>
  </si>
  <si>
    <t>H090517-A</t>
  </si>
  <si>
    <t>H090517-B</t>
  </si>
  <si>
    <t>H090587</t>
  </si>
  <si>
    <t>H090633</t>
  </si>
  <si>
    <t>H090634</t>
  </si>
  <si>
    <t>H090635</t>
  </si>
  <si>
    <t>H090657</t>
  </si>
  <si>
    <t>H090664</t>
  </si>
  <si>
    <t>H090665</t>
  </si>
  <si>
    <t>H090667</t>
  </si>
  <si>
    <t>H090668</t>
  </si>
  <si>
    <t>H090759</t>
  </si>
  <si>
    <t>H090760</t>
  </si>
  <si>
    <t>H090761</t>
  </si>
  <si>
    <t>H090818</t>
  </si>
  <si>
    <t>H090837</t>
  </si>
  <si>
    <t>H090839</t>
  </si>
  <si>
    <t>H090840</t>
  </si>
  <si>
    <t>H090936-A</t>
  </si>
  <si>
    <t>H090936-B</t>
  </si>
  <si>
    <t>H090936-C</t>
  </si>
  <si>
    <t>H090936-D</t>
  </si>
  <si>
    <t>H090936-E</t>
  </si>
  <si>
    <t>H111064</t>
  </si>
  <si>
    <t>H111065</t>
  </si>
  <si>
    <t>H111066</t>
  </si>
  <si>
    <t>H111067</t>
  </si>
  <si>
    <t>H111068</t>
  </si>
  <si>
    <t>H111141</t>
  </si>
  <si>
    <t>H111241</t>
  </si>
  <si>
    <t>H111242</t>
  </si>
  <si>
    <t>H111243</t>
  </si>
  <si>
    <t>H111244</t>
  </si>
  <si>
    <t>H111247</t>
  </si>
  <si>
    <t>H111248</t>
  </si>
  <si>
    <t>H111250</t>
  </si>
  <si>
    <t>H111260</t>
  </si>
  <si>
    <t>H111261</t>
  </si>
  <si>
    <t>H111297</t>
  </si>
  <si>
    <t>H111306</t>
  </si>
  <si>
    <t>H111307</t>
  </si>
  <si>
    <t>H111308</t>
  </si>
  <si>
    <t>H129010</t>
  </si>
  <si>
    <t>H129200-A</t>
  </si>
  <si>
    <t>H129200-B</t>
  </si>
  <si>
    <t>H129200-C</t>
  </si>
  <si>
    <t>H129200-D</t>
  </si>
  <si>
    <t>H129200-E</t>
  </si>
  <si>
    <t>H129200-F</t>
  </si>
  <si>
    <t>H129200-G</t>
  </si>
  <si>
    <t>H129618-AA</t>
  </si>
  <si>
    <t>H129619-AB</t>
  </si>
  <si>
    <t>H129619-BA</t>
  </si>
  <si>
    <t>H129619-BB</t>
  </si>
  <si>
    <t>H140395</t>
  </si>
  <si>
    <t>H140927</t>
  </si>
  <si>
    <t>H141478</t>
  </si>
  <si>
    <t>H141489</t>
  </si>
  <si>
    <t>H141493</t>
  </si>
  <si>
    <t>H141544</t>
  </si>
  <si>
    <t>H141552</t>
  </si>
  <si>
    <t>H141557</t>
  </si>
  <si>
    <t>H141565</t>
  </si>
  <si>
    <t>H141624</t>
  </si>
  <si>
    <t>H141626</t>
  </si>
  <si>
    <t>H141631</t>
  </si>
  <si>
    <t>H141634</t>
  </si>
  <si>
    <t>H141687</t>
  </si>
  <si>
    <t>H141735</t>
  </si>
  <si>
    <t>Statewide Mobility</t>
  </si>
  <si>
    <t>5 - Construct Roadway on New Location</t>
  </si>
  <si>
    <t>N/A</t>
  </si>
  <si>
    <t/>
  </si>
  <si>
    <t>1 - Widen Existing Roadway</t>
  </si>
  <si>
    <t>Widen to Multi-Lanes.</t>
  </si>
  <si>
    <t>Add Additional Lanes.</t>
  </si>
  <si>
    <t>Division Needs</t>
  </si>
  <si>
    <t>2 - Upgrade Arterial to Freeway/Expressway</t>
  </si>
  <si>
    <t>Lumber River RPO</t>
  </si>
  <si>
    <t>8 - Improve Interchange</t>
  </si>
  <si>
    <t>I-40</t>
  </si>
  <si>
    <t>Capital Area MPO</t>
  </si>
  <si>
    <t>South Carolina State Line</t>
  </si>
  <si>
    <t>Regional Impact</t>
  </si>
  <si>
    <t>Wake</t>
  </si>
  <si>
    <t>US 421</t>
  </si>
  <si>
    <t xml:space="preserve">US-421 </t>
  </si>
  <si>
    <t xml:space="preserve">US-13 </t>
  </si>
  <si>
    <t>Triangle Area RPO</t>
  </si>
  <si>
    <t>Moore</t>
  </si>
  <si>
    <t>6 - Widen Existing Roadway and Construct Part on New Location</t>
  </si>
  <si>
    <t>NC 41</t>
  </si>
  <si>
    <t>Widen to Multi-Lanes, Part on New Location</t>
  </si>
  <si>
    <t>Widen to Multi-Lanes</t>
  </si>
  <si>
    <t>Construct Freeway on New Location.</t>
  </si>
  <si>
    <t>Mid-Carolina RPO</t>
  </si>
  <si>
    <t>Sampson</t>
  </si>
  <si>
    <t xml:space="preserve">NC-24 , NC-27 </t>
  </si>
  <si>
    <t>Carthage Bypass</t>
  </si>
  <si>
    <t>R-2529</t>
  </si>
  <si>
    <t>NC 87</t>
  </si>
  <si>
    <t>Fayetteville Area MPO</t>
  </si>
  <si>
    <t>Harnett</t>
  </si>
  <si>
    <t>R-2540</t>
  </si>
  <si>
    <t xml:space="preserve">NC-55 </t>
  </si>
  <si>
    <t>Old Stage Road</t>
  </si>
  <si>
    <t>Church Street</t>
  </si>
  <si>
    <t>Angier Town Limit</t>
  </si>
  <si>
    <t>Install median with turn lanes, curb &amp; gutter, and sidewalks</t>
  </si>
  <si>
    <t>Rawls Church Road</t>
  </si>
  <si>
    <t>Jicarilla Road</t>
  </si>
  <si>
    <t xml:space="preserve">US-74 </t>
  </si>
  <si>
    <t xml:space="preserve">NC-87 </t>
  </si>
  <si>
    <t>R-2561A</t>
  </si>
  <si>
    <t>Elizabethtown Bypass</t>
  </si>
  <si>
    <t>SR 1730 (Elwell Ferry Road)</t>
  </si>
  <si>
    <t>Bladen</t>
  </si>
  <si>
    <t>R-2561B</t>
  </si>
  <si>
    <t>SR 1730 (Elwell Ferry Road) in Bladen County</t>
  </si>
  <si>
    <t>NC 11 in Columbus County</t>
  </si>
  <si>
    <t>Cape Fear RPO</t>
  </si>
  <si>
    <t>Columbus</t>
  </si>
  <si>
    <t>R-2561C</t>
  </si>
  <si>
    <t>NC 11</t>
  </si>
  <si>
    <t>US 74/76</t>
  </si>
  <si>
    <t>R-2593A</t>
  </si>
  <si>
    <t>NC-211 New Route - Red Springs Bypass</t>
  </si>
  <si>
    <t>NC 71 Southwest of Red Springs</t>
  </si>
  <si>
    <t>NC 71 Northeast of Red Springs</t>
  </si>
  <si>
    <t>Construct Two  Lanes, Part on New Location, on Multi-Lane Right of Way</t>
  </si>
  <si>
    <t>Robeson</t>
  </si>
  <si>
    <t>R-2593B</t>
  </si>
  <si>
    <t>NC 72/710 South of Red Springs</t>
  </si>
  <si>
    <t>R-2609</t>
  </si>
  <si>
    <t>US-401 Ramsey Street</t>
  </si>
  <si>
    <t>Multi-Lanes North of Fayetteville in Cumberland County</t>
  </si>
  <si>
    <t>Lillington Bypass</t>
  </si>
  <si>
    <t>Cumberland</t>
  </si>
  <si>
    <t>US-401 New Route - Lillington Bypass</t>
  </si>
  <si>
    <t>US 401 south of Lillington</t>
  </si>
  <si>
    <t>US 401 north of Lillington</t>
  </si>
  <si>
    <t>Construct Freeway on New Location</t>
  </si>
  <si>
    <t xml:space="preserve">US-401 </t>
  </si>
  <si>
    <t>Fuquay-Varina Bypass</t>
  </si>
  <si>
    <t>US-401 New Route - Fuquay Varina Bypass</t>
  </si>
  <si>
    <t>US 401 south of Fuquay-Varina</t>
  </si>
  <si>
    <t>NC 55 southeast of Fuquay-Varina</t>
  </si>
  <si>
    <t>FS-1106A</t>
  </si>
  <si>
    <t>- Spring Lake Bypass</t>
  </si>
  <si>
    <t>NC 210 (Lillington Highway) South of Spring Lake</t>
  </si>
  <si>
    <t>NC 210 (Murchison Road) North of Spring Lake</t>
  </si>
  <si>
    <t>Construct Multi-Lane Facility, Part on New Location.</t>
  </si>
  <si>
    <t>NC 87 (Bragg Boulevard)</t>
  </si>
  <si>
    <t>Construct Multi-Lane Facility, Part on New Location</t>
  </si>
  <si>
    <t>- New Route</t>
  </si>
  <si>
    <t>Brunswick</t>
  </si>
  <si>
    <t>R-3436</t>
  </si>
  <si>
    <t>I-74 New Route</t>
  </si>
  <si>
    <t>I-74 New Location south of US 17 near NC 130</t>
  </si>
  <si>
    <t>US 74/76 East of Whiteville in Columbus County</t>
  </si>
  <si>
    <t>R-4428</t>
  </si>
  <si>
    <t xml:space="preserve">NC-711 </t>
  </si>
  <si>
    <t>SR 1340 (Odom Street- Philadelphus Road) in Pembroke</t>
  </si>
  <si>
    <t>SR 1557 (Redmond Road)</t>
  </si>
  <si>
    <t>SR 1340 (Odom Street- Philadelphus Road) to SR 1557 (Redmond Road). Widen to Multi-Lanes.</t>
  </si>
  <si>
    <t>7 - Upgrade At-grade Intersection to Interchange or Grade Separation</t>
  </si>
  <si>
    <t>R-4462</t>
  </si>
  <si>
    <t xml:space="preserve">US-74 , US-76 </t>
  </si>
  <si>
    <t>Whiteville</t>
  </si>
  <si>
    <t>I-140/US 17 Wilmington Bypass</t>
  </si>
  <si>
    <t>Upgrade Roadway to interstate Standards</t>
  </si>
  <si>
    <t>SR 1001 (Hallsboro Road)</t>
  </si>
  <si>
    <t>Upgrade At-grade Intersection to Interchange</t>
  </si>
  <si>
    <t>SR 1735 (Chauncey Town Road)</t>
  </si>
  <si>
    <t>SR 1740 (Old Lake Road)</t>
  </si>
  <si>
    <t>Upgrade At-grade Intersection to Grade Separation</t>
  </si>
  <si>
    <t>NC 214</t>
  </si>
  <si>
    <t>Upgrade At-grade Intersection to Interchange.</t>
  </si>
  <si>
    <t>4 - Upgrade Arterial to Superstreet</t>
  </si>
  <si>
    <t>R-4907</t>
  </si>
  <si>
    <t>- Normal Street</t>
  </si>
  <si>
    <t>NC 711</t>
  </si>
  <si>
    <t>SR 1339 (Deep Branch Road)</t>
  </si>
  <si>
    <t>Pembroke - Widen to include Curb and Gutter and Sidewalk.</t>
  </si>
  <si>
    <t>R-5013</t>
  </si>
  <si>
    <t xml:space="preserve">US-701 , NC-410 </t>
  </si>
  <si>
    <t>US 76 in Chadbourn</t>
  </si>
  <si>
    <t>R-5020</t>
  </si>
  <si>
    <t>US-701 Madison Street/Powell Boulevard</t>
  </si>
  <si>
    <t>SR 1166  (Pleasant Plains Road)</t>
  </si>
  <si>
    <t>SR 1437 (Virgil Street)</t>
  </si>
  <si>
    <t>NC 55</t>
  </si>
  <si>
    <t>I-95</t>
  </si>
  <si>
    <t>11 - Access Management</t>
  </si>
  <si>
    <t>U-2710</t>
  </si>
  <si>
    <t>SR-1403 Reilly Road</t>
  </si>
  <si>
    <t>SR 3569 (Old Raeford Road)</t>
  </si>
  <si>
    <t>SR 1400 (Cliffdale Road)</t>
  </si>
  <si>
    <t>SR 3569 to SR 1400 (Cliffdale Road). Widen  to Multi-Lanes.</t>
  </si>
  <si>
    <t>U-2811</t>
  </si>
  <si>
    <t>SR-1219 Ireland Drive</t>
  </si>
  <si>
    <t>SR 1141 (Cumberland Road)</t>
  </si>
  <si>
    <t>US 401 (Raeford Road)</t>
  </si>
  <si>
    <t>SR 1141 (Cumberland Road) to US 401 (Raeford Road). Widen to  Multi-Lanes.</t>
  </si>
  <si>
    <t>Add Additional Lanes</t>
  </si>
  <si>
    <t>U-3422</t>
  </si>
  <si>
    <t>SR-1003 Camden Road</t>
  </si>
  <si>
    <t>Fayetteville Outer Loop (U-2519)</t>
  </si>
  <si>
    <t>NC 59 (Hope Mills Road)</t>
  </si>
  <si>
    <t>U-3424</t>
  </si>
  <si>
    <t xml:space="preserve">SR-1410 Bunce Road, SR-1411 </t>
  </si>
  <si>
    <t>U-3814</t>
  </si>
  <si>
    <t>- New Route - Southern Loop (Starlite Drive Extension)</t>
  </si>
  <si>
    <t>NC 41 (M. L. King Drive)</t>
  </si>
  <si>
    <t>SR 2208 (Hestertown Road)</t>
  </si>
  <si>
    <t>NC 41 (M. L. King Drive) to SR 2202 (Hestertown Road). Two Lanes on Multi-Lane Right of Way, New Location.</t>
  </si>
  <si>
    <t>U-4403</t>
  </si>
  <si>
    <t>NC 24/210 (Grove Street)</t>
  </si>
  <si>
    <t>Martin Luther King, Jr. Freeway</t>
  </si>
  <si>
    <t>US 401 Bypass</t>
  </si>
  <si>
    <t>I-295</t>
  </si>
  <si>
    <t>Slocumb Road</t>
  </si>
  <si>
    <t>U-4404</t>
  </si>
  <si>
    <t>SR-1400 Cliffdale Road</t>
  </si>
  <si>
    <t>Mcpherson Church Road</t>
  </si>
  <si>
    <t>SR 1404 (Morganton Road)</t>
  </si>
  <si>
    <t>Mcpherson Church Road to SR 1404 (Morganton Road). Widen to Multi-Lanes.</t>
  </si>
  <si>
    <t>U-4405A</t>
  </si>
  <si>
    <t>US-401 Raeford Road</t>
  </si>
  <si>
    <t>West of Hampton Oaks Drive</t>
  </si>
  <si>
    <t>US 401 Bypass (Skibo Road)</t>
  </si>
  <si>
    <t>Construct Raised Median and Access Management Improvements.</t>
  </si>
  <si>
    <t>U-4405B</t>
  </si>
  <si>
    <t>East of Fairview Drive</t>
  </si>
  <si>
    <t>Construct Raised Median and Access Management Improvements</t>
  </si>
  <si>
    <t>U-4414</t>
  </si>
  <si>
    <t>SR-1007 All American Freeway</t>
  </si>
  <si>
    <t>SR 1151 (Owen Drive)</t>
  </si>
  <si>
    <t>North of SR 1437 (Santa Fe Drive)</t>
  </si>
  <si>
    <t>U-4415</t>
  </si>
  <si>
    <t xml:space="preserve">NC-53 Cedar Creek Road, NC-210 </t>
  </si>
  <si>
    <t>NC 53-210 Junction</t>
  </si>
  <si>
    <t>I-95 to NC 53-210 Junction.  Widen to Multi-Lanes.</t>
  </si>
  <si>
    <t>U-4709</t>
  </si>
  <si>
    <t xml:space="preserve">SR-1112 Rockfish Road / Golfview Road, SR-1115 </t>
  </si>
  <si>
    <t>SR 1115 (Golfview Road) / SR 1112 (Rockfish Road)</t>
  </si>
  <si>
    <t>NC 59 (Main Street)</t>
  </si>
  <si>
    <t>SR 1112 (Rockfish Road) from SR 1115 (Golfview Road) to NC 59 (Main Street) and SR 1115 (Golfview Road) from SR 1112 (Rockfish Road) to NC 59 (Main Street). Widen to Four Lanes Divided.</t>
  </si>
  <si>
    <t>13 - Citywide Signal System</t>
  </si>
  <si>
    <t>U-4900</t>
  </si>
  <si>
    <t>NC-210 Murchison Road</t>
  </si>
  <si>
    <t>Bernadine Street</t>
  </si>
  <si>
    <t>U-5015</t>
  </si>
  <si>
    <t>Rowan Street</t>
  </si>
  <si>
    <t>Langdon Street</t>
  </si>
  <si>
    <t xml:space="preserve">I-95 </t>
  </si>
  <si>
    <t>U-5101</t>
  </si>
  <si>
    <t>- New Route - SR 1437 (Shaw Road)-SR 1614 (Shaw  Mill Road)-SR 1615 (Rosehill Road- Stacey Weaver Drive)</t>
  </si>
  <si>
    <t>NC 210 (Murchison Road)</t>
  </si>
  <si>
    <t>SR 1437 (Shaw Road)-SR 1614 (Shaw  Mill Road)-SR 1615 (Rosehill Road- Stacey Weaver Drive). interconnect and Widen to Multi-Lanes.</t>
  </si>
  <si>
    <t>US 401 (Ramsey Street)</t>
  </si>
  <si>
    <t>- Piney Grove Wilbon Road</t>
  </si>
  <si>
    <t>US 401</t>
  </si>
  <si>
    <t>SR 1114 (Ralph Stevens Road)</t>
  </si>
  <si>
    <t>Widening from 2 to 4 Lanes. This Project Ends Where the Piney Grove Wilbon Realignment Project Begins.</t>
  </si>
  <si>
    <t>I-74</t>
  </si>
  <si>
    <t>SR-1102 Gillis Hill Road</t>
  </si>
  <si>
    <t>SR 1418 (Lindsay Road)</t>
  </si>
  <si>
    <t>from Old Raeford Road to Lindsay Road in Hoke County. Widen to Multi-Lanes with Median.</t>
  </si>
  <si>
    <t>- Rim Road</t>
  </si>
  <si>
    <t>Old Raeford Road</t>
  </si>
  <si>
    <t>Cliffdale Road</t>
  </si>
  <si>
    <t>from Raeford Road to Cliffdale Road Widen to Multi-Lanes with Median.</t>
  </si>
  <si>
    <t>- Hoke Loop Road</t>
  </si>
  <si>
    <t>Raeford Road</t>
  </si>
  <si>
    <t xml:space="preserve">NC-210 </t>
  </si>
  <si>
    <t>Widen to Multi-Lanes with Wide Shoulders and Enhance Corridor from Highway 87 in Spring Lake (Cumberland County) to US Highway 401 in Lillington.</t>
  </si>
  <si>
    <t xml:space="preserve">NC-20 </t>
  </si>
  <si>
    <t>US 401 Business (East Central Avenue)</t>
  </si>
  <si>
    <t>US 301</t>
  </si>
  <si>
    <t>Widen NC 20 to Four Lanes from US 401 Business (East Central Avenue) in Raeford to US 301 in Saint Pauls.</t>
  </si>
  <si>
    <t>SR-1003 Chicken Road</t>
  </si>
  <si>
    <t>Widen SR 1003 to Four Lanes from NC 711 South of Pembroke to the I-74 and Dew Road(SR 1155) interchange..</t>
  </si>
  <si>
    <t>SR-1536 Carthage Road</t>
  </si>
  <si>
    <t>SR 1528</t>
  </si>
  <si>
    <t>19Th Street</t>
  </si>
  <si>
    <t>Replace Bridge at Exit 19 (I-95) and Widen Carthage Road (SR 1536) to Four Lanes from 19Th Street in Lumberton to Mcmillans Beach Road at SR 1528..</t>
  </si>
  <si>
    <t>Martin Luther King, Jr. Drive</t>
  </si>
  <si>
    <t>Widen NC 20 to Four Lanes from Martin Luther King, Jr. Drive in Street Pauls to NC 87 in Bladen County.</t>
  </si>
  <si>
    <t>3 - Upgrade Expressway to Freeway</t>
  </si>
  <si>
    <t>US-421 Cumberland Street</t>
  </si>
  <si>
    <t>(Dunn-Erwin Road),</t>
  </si>
  <si>
    <t>Widen to Multi-Lanes to include Turning Lane from I-95 Eastern on and off Ramps to Dunn-Erwin Road.</t>
  </si>
  <si>
    <t>Widen to Multi-Lanes and Enhance Corridor from Lillington in Harnett County to Sanford in Lee County.</t>
  </si>
  <si>
    <t>Widen to Multi-Lanes from I-95 in Cumberland County to I-40 in Sampson County.</t>
  </si>
  <si>
    <t>- New Route - Angier Eastern Bypass</t>
  </si>
  <si>
    <t>SR 1544 (Guy Road)</t>
  </si>
  <si>
    <t>NC 55 Alt 2-Ln interim Impr. Connecting Existing Roadways</t>
  </si>
  <si>
    <t>SR-1115 Buffalo Lake Road</t>
  </si>
  <si>
    <t>NC 27</t>
  </si>
  <si>
    <t>Widen to Multi-Lanes and Enhance with Sidewalks from Highway 27 to Highway 87</t>
  </si>
  <si>
    <t>SR-1718 Erwin Road/Denim Drive</t>
  </si>
  <si>
    <t>13Th Street</t>
  </si>
  <si>
    <t>US 421 (Cumberland Street)</t>
  </si>
  <si>
    <t>Widen to Multi-Lanes, Construct Curb, Gutter, and Raised Median from 13Th Street in Erwin to US 421 in Dunn.</t>
  </si>
  <si>
    <t>Construct Multi-Lane Facility from NC 55 to US 421. Part Will Be on New Location, But Where Possibly, USe and Improve SR 1907 (Erwin Access Road) and Street Matthews Road.</t>
  </si>
  <si>
    <t xml:space="preserve">I-74 , US-74 </t>
  </si>
  <si>
    <t>SR 1585</t>
  </si>
  <si>
    <t>Upgrade US 74 to interstate Standards from NC 41 in Lumberton to SR 1585 (Union Valley Road) West of Whiteville</t>
  </si>
  <si>
    <t>SR 2220 (Broadridge Road)</t>
  </si>
  <si>
    <t>SR 2225 (Creek Road)</t>
  </si>
  <si>
    <t>Upgrade At-grade Intersection to Grade Separation.</t>
  </si>
  <si>
    <t>NC 72/130</t>
  </si>
  <si>
    <t>SR 1506 (Boardman Road)</t>
  </si>
  <si>
    <t xml:space="preserve">SR-1003 </t>
  </si>
  <si>
    <t>Widen Roadway to 6 Lanes.</t>
  </si>
  <si>
    <t>Widen Roadway to Four Lanes with a Median</t>
  </si>
  <si>
    <t>SR-1710 Glenn Road</t>
  </si>
  <si>
    <t>SR 1709 (Chason Road)</t>
  </si>
  <si>
    <t>Future I-295 interchange in Cumberland County</t>
  </si>
  <si>
    <t>Widen Facility to Three Lanes..</t>
  </si>
  <si>
    <t>NC-130-BUS-</t>
  </si>
  <si>
    <t>NC 710</t>
  </si>
  <si>
    <t>Add Turn Lanes at Major intersections.  Widen to 3 Lanes from Hickory St to Hines St.</t>
  </si>
  <si>
    <t xml:space="preserve">US-301 </t>
  </si>
  <si>
    <t>I-95 Exit 33</t>
  </si>
  <si>
    <t>NC 20 in St. Pauls</t>
  </si>
  <si>
    <t>NC 20</t>
  </si>
  <si>
    <t>I-95 Exit 25</t>
  </si>
  <si>
    <t>SR-1216 Camden Road</t>
  </si>
  <si>
    <t>Proposed I-295</t>
  </si>
  <si>
    <t>Rockfish Road in Hoke County</t>
  </si>
  <si>
    <t>Widen to 4 Lane Divided with Sidewalks</t>
  </si>
  <si>
    <t>SR-1118 Parkton Road</t>
  </si>
  <si>
    <t>NC 59</t>
  </si>
  <si>
    <t>SR 1120 (Natural View Drive)</t>
  </si>
  <si>
    <t>Widen to Multilanes with Sidewalks.</t>
  </si>
  <si>
    <t>SR-1115 Golfview Road</t>
  </si>
  <si>
    <t>SR 1112 (Rockfish Road)</t>
  </si>
  <si>
    <t>Quarter Horse Run</t>
  </si>
  <si>
    <t>Widen to Multilanes with Sidewalks</t>
  </si>
  <si>
    <t>SR-1106 Bailey Lake Road</t>
  </si>
  <si>
    <t>Strickland Bridge Road</t>
  </si>
  <si>
    <t>Bingham Drive</t>
  </si>
  <si>
    <t>SR-1104 Strickland Bridge Road</t>
  </si>
  <si>
    <t>SR 1112 (Stoney Point Road)</t>
  </si>
  <si>
    <t>Camden Road</t>
  </si>
  <si>
    <t>SR-1112 Stoney Point Road</t>
  </si>
  <si>
    <t>Lindsey Road</t>
  </si>
  <si>
    <t>FS-1206A</t>
  </si>
  <si>
    <t>SR-1112 Rockfish Road</t>
  </si>
  <si>
    <t>Golfview Road</t>
  </si>
  <si>
    <t>Highway 301</t>
  </si>
  <si>
    <t>Jonesboro Road (SR 1808)</t>
  </si>
  <si>
    <t>New Multi-Lane Connecting Route from US Highway 301 to Jonesboro Road (SR 1808) and Widening Existing Jonesboro Road to Multi-Lanesto interstate 95 at Exit 75, with Bike Lanes.</t>
  </si>
  <si>
    <t>Erwin Road (SR 1718)</t>
  </si>
  <si>
    <t>Meadowlark Road (SR 1715)</t>
  </si>
  <si>
    <t>New Four-Lane Facility from Erwin Road (SR 1718) at the Tilghman Drive (SR 1860) intersection to Meadowlark Road (SR 1715), USing Godwin Dirt Path Road and Powell Road, with Raised Median, Wide Outside Lanes and Sidewalks.</t>
  </si>
  <si>
    <t>U-5605</t>
  </si>
  <si>
    <t>SR-1600 Odell Road</t>
  </si>
  <si>
    <t>Fort Bragg Boundary</t>
  </si>
  <si>
    <t>NC 24/87 (Bragg Boulevard)</t>
  </si>
  <si>
    <t>SR-1997 Fayetteville Road</t>
  </si>
  <si>
    <t>Farrington Street</t>
  </si>
  <si>
    <t>Widen Roadway to Six Lanes with a Median</t>
  </si>
  <si>
    <t>East 22Nd Street</t>
  </si>
  <si>
    <t>Widen Roadway to Six Lanes with a Median.</t>
  </si>
  <si>
    <t>SR-1984 Linkhaw Road, Hornets Road</t>
  </si>
  <si>
    <t>SR 1997 (Fayetteville Road)</t>
  </si>
  <si>
    <t xml:space="preserve">SR-1131 Cameron Road / Legion Road, SR-1132 </t>
  </si>
  <si>
    <t>SR 1132 (Legion Road) / SR 1131 (Cameron Road)</t>
  </si>
  <si>
    <t>NC 59 (Main Street) / SR 1363 (Elk Road)</t>
  </si>
  <si>
    <t>SR 1131 Cameron Road from SR 1132 (Legion Road) to NC 59 (Main Street) and SR 1132 (Legion Road) from SR 1131 (Cameron Road) to SR 1363 (Elk Road).  Widen to Multi-Lanes</t>
  </si>
  <si>
    <t>US 301 (Exit 22)</t>
  </si>
  <si>
    <t>Widen Roadway to 8 Lanes.</t>
  </si>
  <si>
    <t>Robeson/Cumberland County Line</t>
  </si>
  <si>
    <t>NC 53</t>
  </si>
  <si>
    <t>I-95 Business/US 301 (Exit 56)</t>
  </si>
  <si>
    <t>Widen Roadway to 8 Lanes</t>
  </si>
  <si>
    <t>SR 1002 (Long Branch Road)</t>
  </si>
  <si>
    <t>U-2519AA</t>
  </si>
  <si>
    <t>I-295 Fayetteville Outer Loop</t>
  </si>
  <si>
    <t>I-95 in Robeson County</t>
  </si>
  <si>
    <t>South of SR 1118 (Parkton Road) in Cumberland County</t>
  </si>
  <si>
    <t>U-2519AB</t>
  </si>
  <si>
    <t>South of SR 1118 (Parkton Road)</t>
  </si>
  <si>
    <t>South of SR 1003 (Camden Road)</t>
  </si>
  <si>
    <t>U-2519BA</t>
  </si>
  <si>
    <t>South of SR 1104 (Strickland Bridge Road)</t>
  </si>
  <si>
    <t>U-2519BB</t>
  </si>
  <si>
    <t>South of US 401</t>
  </si>
  <si>
    <t>west of SR 1844 (Oscar Blanks Rd)</t>
  </si>
  <si>
    <t>Columbus/Brunswick County Line</t>
  </si>
  <si>
    <t>Construct new expressway (Delco Bypass) on new location pursuant to FS-9903A and 2007 Columbus Co. CTP.</t>
  </si>
  <si>
    <t>Fayetteville Computerized Traffic Signal System</t>
  </si>
  <si>
    <t>SR-1340 Prospect/Odum Road</t>
  </si>
  <si>
    <t xml:space="preserve">SR 1566 (Corinth Road) </t>
  </si>
  <si>
    <t>NC 711 (Third Street)</t>
  </si>
  <si>
    <t>Odum Road from Corinth to NC 711 Complete Street Conversion</t>
  </si>
  <si>
    <t>Convert at grade intersection to grade separation, square loop</t>
  </si>
  <si>
    <t>Covert Existing at grade intersection to interchange.</t>
  </si>
  <si>
    <t>I-5133</t>
  </si>
  <si>
    <t>SR 1528 (Carthage Road)</t>
  </si>
  <si>
    <t>Exit 19 Improve interchange and lengthen span for future widening.</t>
  </si>
  <si>
    <t>US-301</t>
  </si>
  <si>
    <t>Exit 25 Improve interchange Configuration and lengthen spans for future widening.</t>
  </si>
  <si>
    <t>SR 1709 (Hodges Chapel Road)</t>
  </si>
  <si>
    <t>Exit 77 Improve configuration and lengthen spans for future widening.</t>
  </si>
  <si>
    <t>SR 1808 (jonesboro Road)</t>
  </si>
  <si>
    <t>Exit 75 Improve interchange configuration and lengthen spans for future widening</t>
  </si>
  <si>
    <t>i-5133</t>
  </si>
  <si>
    <t>Exit 73 - Replace Existing Structures and improve interchange configuration.</t>
  </si>
  <si>
    <t>SR 1793 (Pope Rd)</t>
  </si>
  <si>
    <t>Exit 72 - Improve interchange configuration and increase span length for future widening.</t>
  </si>
  <si>
    <t>SR 1001 (Long Branch Road)</t>
  </si>
  <si>
    <t>Exit  71  Improve configuration and lengthen spans to for future widening.</t>
  </si>
  <si>
    <t>SR 1811 (Bud Hawkins Road)</t>
  </si>
  <si>
    <t>Exit 70 - Improve configuration and lengthen spans for future widening.</t>
  </si>
  <si>
    <t>NC 82</t>
  </si>
  <si>
    <t>Exit 65 - Replace Structurally Deficient Structure and extend span length, reconfigure interchange.</t>
  </si>
  <si>
    <t xml:space="preserve">NC 210 </t>
  </si>
  <si>
    <t>Widen existing roadway to multi-lanes from NC 55 intersection in Harnett County to just north of the NC 210 intersection in Pender County.</t>
  </si>
  <si>
    <t>Cape Fear</t>
  </si>
  <si>
    <t>CAMPO</t>
  </si>
  <si>
    <t>FAMPO</t>
  </si>
  <si>
    <t>Lumber Rvr</t>
  </si>
  <si>
    <t>Mid-Carlna</t>
  </si>
  <si>
    <t>Statewide Quantiative Score
(Out of 100)</t>
  </si>
  <si>
    <t>Existing Congestion</t>
  </si>
  <si>
    <t>Safety Score</t>
  </si>
  <si>
    <t>Cost Effectiveness</t>
  </si>
  <si>
    <t>Freight Volume</t>
  </si>
  <si>
    <t>Corridor Continuity</t>
  </si>
  <si>
    <t>Serves Activity Center</t>
  </si>
  <si>
    <t>Total Division Regional Score</t>
  </si>
  <si>
    <t>Total  Division Level Score</t>
  </si>
  <si>
    <t>Regional  Quantiative Score
(Out of 70)</t>
  </si>
  <si>
    <t>Division Quantiative Score
(Out of 50)</t>
  </si>
  <si>
    <t>County</t>
  </si>
  <si>
    <t xml:space="preserve"> </t>
  </si>
  <si>
    <t>Point Assignment</t>
  </si>
  <si>
    <t>Aviation</t>
  </si>
  <si>
    <t>SpotID</t>
  </si>
  <si>
    <t>STI Network</t>
  </si>
  <si>
    <t>Project Local ID</t>
  </si>
  <si>
    <t>Route Facility Name</t>
  </si>
  <si>
    <t>Project Title</t>
  </si>
  <si>
    <t>Project Description</t>
  </si>
  <si>
    <t>Reg Impact Quantitative Score</t>
  </si>
  <si>
    <t>Division Needs Quan Score</t>
  </si>
  <si>
    <t>105 - Land Acquisition - Runway Approach (easement and/or fee simple).</t>
  </si>
  <si>
    <t>HRJ - Harnett Regional Jetport</t>
  </si>
  <si>
    <t>RUNWAY 23 LAND ACQ EASEMENT &amp; CLEARING</t>
  </si>
  <si>
    <t>Runway 23 Land Acquisition Easement and Clearing for LPV (Localizer Performance with Vertical guidance) Approach and LUC; this project will purchase sufficient easement and clearing for a LPV Approach and land acquisition for Land Use Compatibility (LUC). (includes Project Request Numbers: 2189 )</t>
  </si>
  <si>
    <t>1110 - Design</t>
  </si>
  <si>
    <t>LBT - Lumberton Regional Airport</t>
  </si>
  <si>
    <t>PARTIAL PARALLEL TAXIWAY-RUNWAY 5</t>
  </si>
  <si>
    <t>This project will provide a partial parallel taxiway at the Runway 5 end of Runway 5-23. (includes Project Request Numbers: 2418 )</t>
  </si>
  <si>
    <t>1225 - Clearing / Grading / Drainage / Paving / Marking / Edge Lighting / Signage</t>
  </si>
  <si>
    <t>CPC - Columbus County Municipal</t>
  </si>
  <si>
    <t>APRON EXPANSION</t>
  </si>
  <si>
    <t>Project includes construction of a 170'x170' Apron Expansion to provide additional aircraft parking on the west side of the existing apron.  The expansion will allow for the airport to provide adequate space for aircraft maneuvering in the terminal area and will allow the airport to meet the minimum requirements for aircraft parking (includes Project Request Numbers: 2385 )</t>
  </si>
  <si>
    <t>RPO</t>
  </si>
  <si>
    <t>Cost to DOT</t>
  </si>
  <si>
    <t>NCDOT Division</t>
  </si>
  <si>
    <t>Project Type</t>
  </si>
  <si>
    <t>Specific Project Improvement Type</t>
  </si>
  <si>
    <t>Total Project Cost</t>
  </si>
  <si>
    <t>State Share</t>
  </si>
  <si>
    <t>Local Share</t>
  </si>
  <si>
    <t>Federal Share</t>
  </si>
  <si>
    <t>Division Needs Total Score</t>
  </si>
  <si>
    <t>Fayetteville FY16 Expansion Bus</t>
  </si>
  <si>
    <t>Expansion Vehicle</t>
  </si>
  <si>
    <t>Expansion-Fixed Route-New Route</t>
  </si>
  <si>
    <t>One (1) expansion bus for adding a new route along Country Club/Pamalee Drive and connecting Fayetteville State University to the Cross Creek mall transit center and shopping areas on Ramsey Street.  The bus would be powered by a CNG fueled engine at an estimated cost of $460,000.</t>
  </si>
  <si>
    <t>Project Length</t>
  </si>
  <si>
    <t>Division Needs Quantitative Score
(Out of 50)</t>
  </si>
  <si>
    <t>EB-5540</t>
  </si>
  <si>
    <t>Little Cross Creek Greenway</t>
  </si>
  <si>
    <t>Filter Plant Drive</t>
  </si>
  <si>
    <t>Construct multiuse trail from West of Filter Plant Dr/ Ames St intersection to Rowan St Bridge</t>
  </si>
  <si>
    <t>2. Construct multi-use trail / greenway / sidepath or on-road bike lane on local roadway</t>
  </si>
  <si>
    <t>Points Assigned</t>
  </si>
  <si>
    <t>A130182</t>
  </si>
  <si>
    <t>2005 - Install security/safety fencing</t>
  </si>
  <si>
    <t>FAY - Fayetteville Regional Airport</t>
  </si>
  <si>
    <t>REPLACEMENT PERIMETER FENCING AND ROAD.</t>
  </si>
  <si>
    <t>Replacement perimeter fencing and road. (includes Project Request Numbers: 3299 )</t>
  </si>
  <si>
    <t>Cost To NCDOT</t>
  </si>
  <si>
    <t>Fayetteville MPO</t>
  </si>
  <si>
    <t>Rail</t>
  </si>
  <si>
    <t>STI Tier</t>
  </si>
  <si>
    <t>City(ies)/Town(s)</t>
  </si>
  <si>
    <t>Rail Line</t>
  </si>
  <si>
    <t>Beginning Track Milepost</t>
  </si>
  <si>
    <t>Ending Track Milepost</t>
  </si>
  <si>
    <t>Right of Way Cost</t>
  </si>
  <si>
    <t>Statewide Mobility Quantitative Score
(Out of 100)</t>
  </si>
  <si>
    <t>Regional Impact Quantitative Score
(Out of 70)</t>
  </si>
  <si>
    <t>R140024</t>
  </si>
  <si>
    <t>Construct Track and/or Structure Improvements (Freight Service)</t>
  </si>
  <si>
    <t xml:space="preserve">Grade separation at Russell Street crossing (629883U) in Fayetteville </t>
  </si>
  <si>
    <t>Fayetteville</t>
  </si>
  <si>
    <t>CSX A line</t>
  </si>
  <si>
    <t>Division Points Assigned</t>
  </si>
  <si>
    <t>Not scored after discussions with RPO and City of Lumberton</t>
  </si>
  <si>
    <t>RPO or MPO Points Assigned</t>
  </si>
  <si>
    <t>Combined Scored</t>
  </si>
  <si>
    <t>Anticipate Regional funding</t>
  </si>
  <si>
    <t>Possible Regional funding</t>
  </si>
  <si>
    <t>I-95 interchange improvement. Selected over Exits 65 &amp; 77 due to more maint. Issues</t>
  </si>
  <si>
    <t>W project being developed, Future I74 project may bypass</t>
  </si>
  <si>
    <t>Selected over H111306 in consultation with RPO and City of Lumberton.  Lower Cost and greater benefit</t>
  </si>
  <si>
    <t>High Growth Area and in coordination with MPO and City of Fayetteville</t>
  </si>
  <si>
    <t>Helps to complete US 74 Freeway Cooridore and per coordination with RPO</t>
  </si>
  <si>
    <t xml:space="preserve">High Growth Area and in coordination with MPO </t>
  </si>
  <si>
    <t>Coordination with RPO and helps geographic equity</t>
  </si>
  <si>
    <t xml:space="preserve">Coordination with MPO </t>
  </si>
  <si>
    <t>Scored in case not in Regional Category</t>
  </si>
  <si>
    <t>Per Request from RPO and better functionallity scored H129200B instead</t>
  </si>
  <si>
    <t>Per coordination with Div 5 and MPO scored at Division Level</t>
  </si>
  <si>
    <t>MPO/RPO Points Assigned</t>
  </si>
  <si>
    <t>Final Score</t>
  </si>
  <si>
    <t>Not scored at request from City of Fayetteville and FAMPO.  City is opening a Rail Station at this location, which would be in conflict with the grade separation.</t>
  </si>
  <si>
    <t>Not scored at request from RPO, Airport is not ready to pursue.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</si>
</sst>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0.0"/>
  </numFmts>
  <fonts count="39" x14ac:knownFonts="1">
    <font>
      <sz val="10"/>
      <color theme="1"/>
      <name val="Arial"/>
      <family val="2"/>
    </font>
    <font>
      <sz val="11"/>
      <color theme="1"/>
      <name val="Calibri"/>
      <family val="2"/>
      <scheme val="minor"/>
    </font>
    <font>
      <sz val="10"/>
      <color theme="1"/>
      <name val="Arial"/>
      <family val="2"/>
    </font>
    <font>
      <b/>
      <sz val="10"/>
      <color theme="1"/>
      <name val="Arial"/>
      <family val="2"/>
    </font>
    <font>
      <sz val="10"/>
      <name val="Arial"/>
      <family val="2"/>
    </font>
    <font>
      <sz val="10"/>
      <name val="Times New Roman"/>
      <family val="1"/>
    </font>
    <font>
      <sz val="11"/>
      <color indexed="8"/>
      <name val="Calibri"/>
      <family val="2"/>
    </font>
    <font>
      <sz val="8.5"/>
      <name val="Microsoft Sans Serif"/>
      <family val="2"/>
    </font>
    <font>
      <sz val="10"/>
      <name val="MS Sans Serif"/>
      <family val="2"/>
    </font>
    <font>
      <sz val="10"/>
      <color indexed="8"/>
      <name val="Arial"/>
      <family val="2"/>
    </font>
    <font>
      <b/>
      <sz val="10"/>
      <color indexed="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color rgb="FF0000FF"/>
      <name val="Arial"/>
      <family val="2"/>
    </font>
    <font>
      <sz val="8"/>
      <color theme="1"/>
      <name val="Arial"/>
      <family val="2"/>
    </font>
    <font>
      <b/>
      <sz val="8"/>
      <color theme="1"/>
      <name val="Arial Narrow"/>
      <family val="2"/>
    </font>
    <font>
      <b/>
      <sz val="9"/>
      <color theme="1"/>
      <name val="Arial Narrow"/>
      <family val="2"/>
    </font>
    <font>
      <b/>
      <sz val="9"/>
      <color theme="1"/>
      <name val="Arial"/>
      <family val="2"/>
    </font>
    <font>
      <b/>
      <sz val="8"/>
      <color theme="1"/>
      <name val="Arial"/>
      <family val="2"/>
    </font>
    <font>
      <b/>
      <sz val="11"/>
      <color theme="1"/>
      <name val="Arial"/>
      <family val="2"/>
    </font>
    <font>
      <b/>
      <sz val="12"/>
      <name val="Calibri"/>
      <family val="2"/>
    </font>
    <font>
      <sz val="11"/>
      <name val="Calibri"/>
      <family val="2"/>
    </font>
    <font>
      <sz val="9"/>
      <color theme="1"/>
      <name val="Arial"/>
      <family val="2"/>
    </font>
    <font>
      <sz val="10"/>
      <name val="Calibri"/>
      <family val="2"/>
    </font>
    <font>
      <sz val="9"/>
      <name val="Calibri"/>
      <family val="2"/>
    </font>
    <font>
      <sz val="8"/>
      <name val="Calibri"/>
      <family val="2"/>
    </font>
    <font>
      <b/>
      <sz val="10"/>
      <name val="Calibri"/>
      <family val="2"/>
    </font>
    <font>
      <b/>
      <sz val="9"/>
      <name val="Calibri"/>
      <family val="2"/>
    </font>
    <font>
      <sz val="12"/>
      <color theme="1"/>
      <name val="Calibri"/>
      <family val="2"/>
      <scheme val="minor"/>
    </font>
    <font>
      <sz val="10"/>
      <color theme="1"/>
      <name val="Calibri"/>
      <family val="2"/>
      <scheme val="minor"/>
    </font>
    <font>
      <sz val="9"/>
      <color theme="1"/>
      <name val="Calibri"/>
      <family val="2"/>
      <scheme val="minor"/>
    </font>
    <font>
      <b/>
      <sz val="12"/>
      <color theme="1"/>
      <name val="Calibri"/>
      <family val="2"/>
      <scheme val="minor"/>
    </font>
    <font>
      <b/>
      <sz val="12"/>
      <name val="Calibri"/>
      <family val="2"/>
      <scheme val="minor"/>
    </font>
    <font>
      <b/>
      <sz val="9"/>
      <color indexed="81"/>
      <name val="Tahoma"/>
      <family val="2"/>
    </font>
    <font>
      <b/>
      <i/>
      <sz val="9"/>
      <color theme="1" tint="0.34998626667073579"/>
      <name val="Arial"/>
      <family val="2"/>
    </font>
    <font>
      <b/>
      <i/>
      <sz val="10"/>
      <color theme="0" tint="-0.499984740745262"/>
      <name val="Arial"/>
      <family val="2"/>
    </font>
    <font>
      <sz val="7"/>
      <color theme="1"/>
      <name val="Arial"/>
      <family val="2"/>
    </font>
  </fonts>
  <fills count="41">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rgb="FFFFFF99"/>
        <bgColor indexed="64"/>
      </patternFill>
    </fill>
    <fill>
      <patternFill patternType="solid">
        <fgColor indexed="43"/>
        <bgColor indexed="64"/>
      </patternFill>
    </fill>
    <fill>
      <patternFill patternType="solid">
        <fgColor indexed="43"/>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indexed="40"/>
      </patternFill>
    </fill>
    <fill>
      <patternFill patternType="solid">
        <fgColor theme="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EBF1DE"/>
        <bgColor rgb="FF000000"/>
      </patternFill>
    </fill>
    <fill>
      <patternFill patternType="solid">
        <fgColor rgb="FFFFFF00"/>
        <bgColor rgb="FF000000"/>
      </patternFill>
    </fill>
    <fill>
      <patternFill patternType="solid">
        <fgColor rgb="FFFDE9D9"/>
        <bgColor rgb="FF000000"/>
      </patternFill>
    </fill>
    <fill>
      <patternFill patternType="solid">
        <fgColor theme="0"/>
        <bgColor indexed="64"/>
      </patternFill>
    </fill>
    <fill>
      <patternFill patternType="solid">
        <fgColor theme="6" tint="0.59999389629810485"/>
        <bgColor indexed="64"/>
      </patternFill>
    </fill>
    <fill>
      <patternFill patternType="solid">
        <fgColor rgb="FFFFFF00"/>
        <bgColor indexed="64"/>
      </patternFill>
    </fill>
  </fills>
  <borders count="1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auto="1"/>
      </top>
      <bottom style="thin">
        <color indexed="63"/>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bottom/>
      <diagonal/>
    </border>
  </borders>
  <cellStyleXfs count="150">
    <xf numFmtId="0" fontId="0" fillId="0" borderId="0"/>
    <xf numFmtId="44" fontId="2"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7" fillId="0" borderId="0">
      <alignment vertical="top" wrapText="1"/>
      <protection locked="0"/>
    </xf>
    <xf numFmtId="0" fontId="7" fillId="0" borderId="0">
      <alignment vertical="top" wrapText="1"/>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alignment vertical="top" wrapText="1"/>
      <protection locked="0"/>
    </xf>
    <xf numFmtId="0" fontId="1" fillId="0" borderId="0"/>
    <xf numFmtId="0" fontId="7" fillId="0" borderId="0">
      <alignment vertical="top" wrapText="1"/>
      <protection locked="0"/>
    </xf>
    <xf numFmtId="0" fontId="1" fillId="0" borderId="0"/>
    <xf numFmtId="0" fontId="2" fillId="0" borderId="0"/>
    <xf numFmtId="0" fontId="4" fillId="0" borderId="0"/>
    <xf numFmtId="0" fontId="8" fillId="0" borderId="0"/>
    <xf numFmtId="0" fontId="2" fillId="0" borderId="0"/>
    <xf numFmtId="0" fontId="2" fillId="0" borderId="0"/>
    <xf numFmtId="0" fontId="2" fillId="0" borderId="0"/>
    <xf numFmtId="0" fontId="7" fillId="0" borderId="0">
      <alignment vertical="top" wrapText="1"/>
      <protection locked="0"/>
    </xf>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2" fillId="0" borderId="0"/>
    <xf numFmtId="0" fontId="8" fillId="0" borderId="0"/>
    <xf numFmtId="0" fontId="8" fillId="0" borderId="0"/>
    <xf numFmtId="0" fontId="8" fillId="0" borderId="0"/>
    <xf numFmtId="0" fontId="7" fillId="0" borderId="0">
      <alignment vertical="top" wrapText="1"/>
      <protection locked="0"/>
    </xf>
    <xf numFmtId="0" fontId="4" fillId="0" borderId="0"/>
    <xf numFmtId="0" fontId="4" fillId="0" borderId="0"/>
    <xf numFmtId="0" fontId="4" fillId="0" borderId="0"/>
    <xf numFmtId="0" fontId="4" fillId="0" borderId="0"/>
    <xf numFmtId="0" fontId="4" fillId="0" borderId="0"/>
    <xf numFmtId="0" fontId="4" fillId="0" borderId="0"/>
    <xf numFmtId="0" fontId="7" fillId="0" borderId="0">
      <alignment vertical="top" wrapText="1"/>
      <protection locked="0"/>
    </xf>
    <xf numFmtId="0" fontId="7" fillId="0" borderId="0">
      <alignment vertical="top" wrapText="1"/>
      <protection locked="0"/>
    </xf>
    <xf numFmtId="0" fontId="1" fillId="2" borderId="1" applyNumberFormat="0" applyFont="0" applyAlignment="0" applyProtection="0"/>
    <xf numFmtId="9" fontId="4" fillId="0" borderId="0" applyFont="0" applyFill="0" applyBorder="0" applyAlignment="0" applyProtection="0"/>
    <xf numFmtId="9" fontId="1" fillId="0" borderId="0" applyFont="0" applyFill="0" applyBorder="0" applyAlignment="0" applyProtection="0"/>
    <xf numFmtId="4" fontId="9" fillId="5" borderId="4" applyNumberFormat="0" applyProtection="0">
      <alignment vertical="center"/>
    </xf>
    <xf numFmtId="4" fontId="10" fillId="6" borderId="5" applyNumberFormat="0" applyProtection="0">
      <alignment vertical="center"/>
    </xf>
    <xf numFmtId="4" fontId="11" fillId="5" borderId="4" applyNumberFormat="0" applyProtection="0">
      <alignment vertical="center"/>
    </xf>
    <xf numFmtId="4" fontId="9" fillId="5" borderId="4" applyNumberFormat="0" applyProtection="0">
      <alignment horizontal="left" vertical="center" indent="1"/>
    </xf>
    <xf numFmtId="4" fontId="9" fillId="5"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4" fontId="9" fillId="8" borderId="4" applyNumberFormat="0" applyProtection="0">
      <alignment horizontal="right" vertical="center"/>
    </xf>
    <xf numFmtId="4" fontId="9" fillId="9" borderId="4" applyNumberFormat="0" applyProtection="0">
      <alignment horizontal="right" vertical="center"/>
    </xf>
    <xf numFmtId="4" fontId="9" fillId="10" borderId="4" applyNumberFormat="0" applyProtection="0">
      <alignment horizontal="right" vertical="center"/>
    </xf>
    <xf numFmtId="4" fontId="9" fillId="11" borderId="4" applyNumberFormat="0" applyProtection="0">
      <alignment horizontal="right" vertical="center"/>
    </xf>
    <xf numFmtId="4" fontId="9" fillId="12" borderId="4" applyNumberFormat="0" applyProtection="0">
      <alignment horizontal="right" vertical="center"/>
    </xf>
    <xf numFmtId="4" fontId="9" fillId="13" borderId="4" applyNumberFormat="0" applyProtection="0">
      <alignment horizontal="right" vertical="center"/>
    </xf>
    <xf numFmtId="4" fontId="9" fillId="14" borderId="4" applyNumberFormat="0" applyProtection="0">
      <alignment horizontal="right" vertical="center"/>
    </xf>
    <xf numFmtId="4" fontId="9" fillId="15" borderId="4" applyNumberFormat="0" applyProtection="0">
      <alignment horizontal="right" vertical="center"/>
    </xf>
    <xf numFmtId="4" fontId="9" fillId="16" borderId="4" applyNumberFormat="0" applyProtection="0">
      <alignment horizontal="right" vertical="center"/>
    </xf>
    <xf numFmtId="4" fontId="10" fillId="17" borderId="4" applyNumberFormat="0" applyProtection="0">
      <alignment horizontal="left" vertical="center" indent="1"/>
    </xf>
    <xf numFmtId="4" fontId="9" fillId="18" borderId="6" applyNumberFormat="0" applyProtection="0">
      <alignment horizontal="left" vertical="center" indent="1"/>
    </xf>
    <xf numFmtId="4" fontId="9" fillId="18" borderId="6" applyNumberFormat="0" applyProtection="0">
      <alignment horizontal="left" vertical="center" indent="1"/>
    </xf>
    <xf numFmtId="4" fontId="12" fillId="19" borderId="0" applyNumberFormat="0" applyProtection="0">
      <alignment horizontal="left" vertical="center" indent="1"/>
    </xf>
    <xf numFmtId="4" fontId="12" fillId="19" borderId="0"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4" fontId="9" fillId="18" borderId="4" applyNumberFormat="0" applyProtection="0">
      <alignment horizontal="left" vertical="center" indent="1"/>
    </xf>
    <xf numFmtId="4" fontId="9" fillId="18" borderId="4" applyNumberFormat="0" applyProtection="0">
      <alignment horizontal="left" vertical="center" indent="1"/>
    </xf>
    <xf numFmtId="4" fontId="9" fillId="20" borderId="4" applyNumberFormat="0" applyProtection="0">
      <alignment horizontal="left" vertical="center" indent="1"/>
    </xf>
    <xf numFmtId="4" fontId="9" fillId="20" borderId="4" applyNumberFormat="0" applyProtection="0">
      <alignment horizontal="left" vertical="center" indent="1"/>
    </xf>
    <xf numFmtId="0" fontId="4" fillId="20" borderId="4" applyNumberFormat="0" applyProtection="0">
      <alignment horizontal="left" vertical="center" indent="1"/>
    </xf>
    <xf numFmtId="0" fontId="4" fillId="20" borderId="4" applyNumberFormat="0" applyProtection="0">
      <alignment horizontal="left" vertical="center" indent="1"/>
    </xf>
    <xf numFmtId="0" fontId="4" fillId="20" borderId="4" applyNumberFormat="0" applyProtection="0">
      <alignment horizontal="left" vertical="center" indent="1"/>
    </xf>
    <xf numFmtId="0" fontId="4" fillId="20" borderId="4" applyNumberFormat="0" applyProtection="0">
      <alignment horizontal="left" vertical="center" indent="1"/>
    </xf>
    <xf numFmtId="0" fontId="4" fillId="21" borderId="4" applyNumberFormat="0" applyProtection="0">
      <alignment horizontal="left" vertical="center" indent="1"/>
    </xf>
    <xf numFmtId="0" fontId="4" fillId="21" borderId="4" applyNumberFormat="0" applyProtection="0">
      <alignment horizontal="left" vertical="center" indent="1"/>
    </xf>
    <xf numFmtId="0" fontId="4" fillId="21" borderId="4" applyNumberFormat="0" applyProtection="0">
      <alignment horizontal="left" vertical="center" indent="1"/>
    </xf>
    <xf numFmtId="0" fontId="4" fillId="21" borderId="4" applyNumberFormat="0" applyProtection="0">
      <alignment horizontal="left" vertical="center" indent="1"/>
    </xf>
    <xf numFmtId="0" fontId="4" fillId="22" borderId="4" applyNumberFormat="0" applyProtection="0">
      <alignment horizontal="left" vertical="center" indent="1"/>
    </xf>
    <xf numFmtId="0" fontId="4" fillId="22" borderId="4" applyNumberFormat="0" applyProtection="0">
      <alignment horizontal="left" vertical="center" indent="1"/>
    </xf>
    <xf numFmtId="0" fontId="4" fillId="22" borderId="4" applyNumberFormat="0" applyProtection="0">
      <alignment horizontal="left" vertical="center" indent="1"/>
    </xf>
    <xf numFmtId="0" fontId="4" fillId="22"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4" fontId="9" fillId="23" borderId="4" applyNumberFormat="0" applyProtection="0">
      <alignment vertical="center"/>
    </xf>
    <xf numFmtId="4" fontId="11" fillId="23" borderId="4" applyNumberFormat="0" applyProtection="0">
      <alignment vertical="center"/>
    </xf>
    <xf numFmtId="4" fontId="9" fillId="23" borderId="4" applyNumberFormat="0" applyProtection="0">
      <alignment horizontal="left" vertical="center" indent="1"/>
    </xf>
    <xf numFmtId="4" fontId="9" fillId="23" borderId="4" applyNumberFormat="0" applyProtection="0">
      <alignment horizontal="left" vertical="center" indent="1"/>
    </xf>
    <xf numFmtId="4" fontId="9" fillId="18" borderId="4" applyNumberFormat="0" applyProtection="0">
      <alignment horizontal="right" vertical="center"/>
    </xf>
    <xf numFmtId="4" fontId="11" fillId="18" borderId="4" applyNumberFormat="0" applyProtection="0">
      <alignment horizontal="right" vertical="center"/>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4" fontId="9" fillId="24" borderId="5" applyNumberFormat="0" applyProtection="0">
      <alignment horizontal="left" vertical="center"/>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4" fillId="7" borderId="4" applyNumberFormat="0" applyProtection="0">
      <alignment horizontal="left" vertical="center" indent="1"/>
    </xf>
    <xf numFmtId="0" fontId="13" fillId="0" borderId="0"/>
    <xf numFmtId="4" fontId="14" fillId="18" borderId="4" applyNumberFormat="0" applyProtection="0">
      <alignment horizontal="right" vertical="center"/>
    </xf>
  </cellStyleXfs>
  <cellXfs count="131">
    <xf numFmtId="0" fontId="0" fillId="0" borderId="0" xfId="0"/>
    <xf numFmtId="0" fontId="3" fillId="3" borderId="2" xfId="0" applyFont="1" applyFill="1" applyBorder="1" applyAlignment="1">
      <alignment horizontal="center" vertical="center" wrapText="1"/>
    </xf>
    <xf numFmtId="164" fontId="3" fillId="3" borderId="2" xfId="1" applyNumberFormat="1" applyFont="1" applyFill="1" applyBorder="1" applyAlignment="1">
      <alignment horizontal="center" vertical="center" wrapText="1"/>
    </xf>
    <xf numFmtId="2" fontId="3" fillId="4" borderId="2" xfId="0" applyNumberFormat="1"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164" fontId="0" fillId="0" borderId="2" xfId="1" applyNumberFormat="1" applyFont="1" applyBorder="1" applyAlignment="1">
      <alignment horizontal="center" vertical="center" wrapText="1"/>
    </xf>
    <xf numFmtId="0" fontId="0" fillId="0" borderId="2" xfId="0" applyBorder="1" applyAlignment="1">
      <alignment horizontal="center" vertical="center" wrapText="1"/>
    </xf>
    <xf numFmtId="0" fontId="0" fillId="25" borderId="2" xfId="0" applyFill="1" applyBorder="1" applyAlignment="1">
      <alignment horizontal="left" vertical="center" wrapText="1"/>
    </xf>
    <xf numFmtId="0" fontId="0" fillId="26" borderId="2" xfId="0" applyFill="1" applyBorder="1" applyAlignment="1">
      <alignment horizontal="left" vertical="center" wrapText="1"/>
    </xf>
    <xf numFmtId="0" fontId="0" fillId="28" borderId="2" xfId="0" applyFill="1" applyBorder="1" applyAlignment="1">
      <alignment horizontal="left" vertical="center" wrapText="1"/>
    </xf>
    <xf numFmtId="0" fontId="0" fillId="27" borderId="2" xfId="0" applyFill="1" applyBorder="1" applyAlignment="1">
      <alignment horizontal="left" vertical="center" wrapText="1"/>
    </xf>
    <xf numFmtId="0" fontId="0" fillId="30" borderId="2" xfId="0" applyFill="1" applyBorder="1" applyAlignment="1">
      <alignment horizontal="left" vertical="center" wrapText="1"/>
    </xf>
    <xf numFmtId="0" fontId="0" fillId="31" borderId="2" xfId="0" applyFill="1" applyBorder="1" applyAlignment="1">
      <alignment horizontal="left" vertical="center" wrapText="1"/>
    </xf>
    <xf numFmtId="0" fontId="0" fillId="32" borderId="2" xfId="0" applyFill="1" applyBorder="1" applyAlignment="1">
      <alignment horizontal="left" vertical="center" wrapText="1"/>
    </xf>
    <xf numFmtId="0" fontId="0" fillId="33" borderId="2" xfId="0" applyFill="1" applyBorder="1" applyAlignment="1">
      <alignment horizontal="left" vertical="center" wrapText="1"/>
    </xf>
    <xf numFmtId="0" fontId="0" fillId="29" borderId="2" xfId="0" applyFill="1" applyBorder="1" applyAlignment="1">
      <alignment horizontal="left" vertical="center" wrapText="1"/>
    </xf>
    <xf numFmtId="0" fontId="0" fillId="31" borderId="2" xfId="0" applyFill="1" applyBorder="1"/>
    <xf numFmtId="0" fontId="0" fillId="32" borderId="2" xfId="0" applyFill="1" applyBorder="1"/>
    <xf numFmtId="0" fontId="0" fillId="33" borderId="2" xfId="0" applyFill="1" applyBorder="1"/>
    <xf numFmtId="0" fontId="0" fillId="34" borderId="2" xfId="0" applyFill="1" applyBorder="1"/>
    <xf numFmtId="0" fontId="0" fillId="29" borderId="2" xfId="0" applyFill="1" applyBorder="1"/>
    <xf numFmtId="0" fontId="0" fillId="25" borderId="2" xfId="0" applyFill="1" applyBorder="1"/>
    <xf numFmtId="0" fontId="0" fillId="26" borderId="2" xfId="0" applyFill="1" applyBorder="1"/>
    <xf numFmtId="0" fontId="0" fillId="28" borderId="2" xfId="0" applyFill="1" applyBorder="1"/>
    <xf numFmtId="0" fontId="0" fillId="27" borderId="2" xfId="0" applyFill="1" applyBorder="1"/>
    <xf numFmtId="0" fontId="0" fillId="30" borderId="2" xfId="0" applyFill="1" applyBorder="1"/>
    <xf numFmtId="0" fontId="0" fillId="34" borderId="2" xfId="0" applyFill="1" applyBorder="1" applyAlignment="1">
      <alignment horizontal="left" vertical="center" wrapText="1"/>
    </xf>
    <xf numFmtId="0" fontId="0" fillId="0" borderId="3" xfId="0" applyFill="1" applyBorder="1" applyAlignment="1">
      <alignment horizontal="left" vertical="center" wrapText="1"/>
    </xf>
    <xf numFmtId="0" fontId="16" fillId="0" borderId="2" xfId="0" applyFont="1" applyBorder="1" applyAlignment="1">
      <alignment horizontal="left" vertical="center" wrapText="1"/>
    </xf>
    <xf numFmtId="0" fontId="16" fillId="0" borderId="0" xfId="0" applyFont="1"/>
    <xf numFmtId="2" fontId="18" fillId="4"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2" fontId="17" fillId="0" borderId="2" xfId="0" applyNumberFormat="1" applyFont="1" applyFill="1" applyBorder="1" applyAlignment="1">
      <alignment horizontal="center" vertical="center" wrapText="1"/>
    </xf>
    <xf numFmtId="2" fontId="17" fillId="30" borderId="2" xfId="0" applyNumberFormat="1" applyFont="1" applyFill="1" applyBorder="1" applyAlignment="1">
      <alignment horizontal="center" vertical="center" wrapText="1"/>
    </xf>
    <xf numFmtId="2" fontId="15" fillId="30" borderId="2" xfId="0" applyNumberFormat="1" applyFont="1" applyFill="1" applyBorder="1" applyAlignment="1">
      <alignment horizontal="center" vertical="center" wrapText="1"/>
    </xf>
    <xf numFmtId="2" fontId="3" fillId="30" borderId="2"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21" fillId="0" borderId="0" xfId="0" applyFont="1" applyFill="1" applyBorder="1" applyAlignment="1">
      <alignment horizontal="left" vertical="center" wrapText="1"/>
    </xf>
    <xf numFmtId="0" fontId="22" fillId="35" borderId="7" xfId="0" applyFont="1" applyFill="1" applyBorder="1" applyAlignment="1" applyProtection="1">
      <alignment horizontal="center" vertical="center" wrapText="1"/>
      <protection locked="0"/>
    </xf>
    <xf numFmtId="0" fontId="22" fillId="36" borderId="8" xfId="0" applyFont="1" applyFill="1" applyBorder="1" applyAlignment="1" applyProtection="1">
      <alignment horizontal="center" vertical="center" wrapText="1"/>
      <protection locked="0"/>
    </xf>
    <xf numFmtId="0" fontId="22" fillId="35" borderId="8" xfId="0" applyFont="1" applyFill="1" applyBorder="1" applyAlignment="1" applyProtection="1">
      <alignment horizontal="center" vertical="center" wrapText="1"/>
      <protection locked="0"/>
    </xf>
    <xf numFmtId="0" fontId="22" fillId="37" borderId="8" xfId="0" applyFont="1" applyFill="1" applyBorder="1" applyAlignment="1" applyProtection="1">
      <alignment horizontal="center" vertical="center" wrapText="1"/>
      <protection locked="0"/>
    </xf>
    <xf numFmtId="0" fontId="22" fillId="35" borderId="9" xfId="0" applyFont="1" applyFill="1" applyBorder="1" applyAlignment="1" applyProtection="1">
      <alignment horizontal="center" vertical="center" wrapText="1"/>
      <protection locked="0"/>
    </xf>
    <xf numFmtId="0" fontId="23" fillId="0" borderId="2" xfId="0" applyNumberFormat="1" applyFont="1" applyFill="1" applyBorder="1" applyAlignment="1" applyProtection="1">
      <alignment horizontal="center" vertical="center"/>
      <protection locked="0"/>
    </xf>
    <xf numFmtId="0" fontId="23" fillId="0" borderId="2" xfId="0" applyFont="1" applyFill="1" applyBorder="1" applyAlignment="1" applyProtection="1">
      <alignment horizontal="center" vertical="center"/>
      <protection locked="0"/>
    </xf>
    <xf numFmtId="2" fontId="23" fillId="0" borderId="2" xfId="0" applyNumberFormat="1" applyFont="1" applyFill="1" applyBorder="1" applyAlignment="1" applyProtection="1">
      <alignment horizontal="center" vertical="center"/>
      <protection locked="0"/>
    </xf>
    <xf numFmtId="0" fontId="23" fillId="0" borderId="2" xfId="67" applyFont="1" applyFill="1" applyBorder="1" applyAlignment="1" applyProtection="1">
      <alignment horizontal="center" vertical="center" wrapText="1"/>
      <protection locked="0"/>
    </xf>
    <xf numFmtId="0" fontId="22" fillId="35" borderId="2" xfId="0" applyFont="1" applyFill="1" applyBorder="1" applyAlignment="1" applyProtection="1">
      <alignment horizontal="center" vertical="center" wrapText="1"/>
      <protection locked="0"/>
    </xf>
    <xf numFmtId="0" fontId="0" fillId="0" borderId="2" xfId="0" applyBorder="1" applyAlignment="1">
      <alignment horizontal="center" vertical="center"/>
    </xf>
    <xf numFmtId="0" fontId="29" fillId="35" borderId="2" xfId="0" applyFont="1" applyFill="1" applyBorder="1" applyAlignment="1" applyProtection="1">
      <alignment horizontal="center" vertical="center" wrapText="1"/>
      <protection locked="0"/>
    </xf>
    <xf numFmtId="0" fontId="3" fillId="31" borderId="2" xfId="0" applyFont="1" applyFill="1" applyBorder="1" applyAlignment="1">
      <alignment horizontal="center" vertical="center" wrapText="1"/>
    </xf>
    <xf numFmtId="165" fontId="3" fillId="31" borderId="2" xfId="0" applyNumberFormat="1" applyFont="1" applyFill="1" applyBorder="1" applyAlignment="1">
      <alignment horizontal="center" vertical="center" wrapText="1"/>
    </xf>
    <xf numFmtId="42" fontId="26" fillId="0" borderId="2" xfId="1" applyNumberFormat="1" applyFont="1" applyFill="1" applyBorder="1" applyAlignment="1" applyProtection="1">
      <alignment horizontal="center" vertical="center"/>
      <protection locked="0"/>
    </xf>
    <xf numFmtId="0" fontId="0" fillId="0" borderId="0" xfId="0" applyAlignment="1">
      <alignment horizontal="center"/>
    </xf>
    <xf numFmtId="0" fontId="0" fillId="27" borderId="2" xfId="0" applyFill="1" applyBorder="1" applyAlignment="1">
      <alignment horizontal="center" vertical="center" wrapText="1"/>
    </xf>
    <xf numFmtId="0" fontId="0" fillId="29" borderId="2" xfId="0" applyFill="1" applyBorder="1" applyAlignment="1">
      <alignment horizontal="center" vertical="center" wrapText="1"/>
    </xf>
    <xf numFmtId="0" fontId="23" fillId="0" borderId="2" xfId="0" applyFont="1" applyFill="1" applyBorder="1" applyAlignment="1" applyProtection="1">
      <alignment horizontal="center" vertical="center" wrapText="1"/>
      <protection locked="0"/>
    </xf>
    <xf numFmtId="0" fontId="0" fillId="30" borderId="2" xfId="0" applyFill="1" applyBorder="1" applyAlignment="1">
      <alignment horizontal="center" vertical="center" wrapText="1"/>
    </xf>
    <xf numFmtId="0" fontId="0" fillId="34" borderId="2" xfId="0" applyFill="1" applyBorder="1" applyAlignment="1">
      <alignment horizontal="center" vertical="center" wrapText="1"/>
    </xf>
    <xf numFmtId="0" fontId="0" fillId="26" borderId="2" xfId="0" applyFill="1" applyBorder="1" applyAlignment="1">
      <alignment horizontal="center" vertical="center" wrapText="1"/>
    </xf>
    <xf numFmtId="0" fontId="0" fillId="31" borderId="2" xfId="0" applyFill="1" applyBorder="1" applyAlignment="1">
      <alignment horizontal="center" vertical="center" wrapText="1"/>
    </xf>
    <xf numFmtId="0" fontId="2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165" fontId="0" fillId="0" borderId="2" xfId="0" applyNumberFormat="1" applyFill="1" applyBorder="1" applyAlignment="1">
      <alignment horizontal="center" vertical="center" wrapText="1"/>
    </xf>
    <xf numFmtId="165" fontId="24" fillId="0" borderId="2" xfId="0" applyNumberFormat="1" applyFont="1" applyFill="1" applyBorder="1" applyAlignment="1">
      <alignment horizontal="center" vertical="center" wrapText="1"/>
    </xf>
    <xf numFmtId="0" fontId="21" fillId="0" borderId="0" xfId="0" applyFont="1"/>
    <xf numFmtId="1" fontId="30" fillId="0" borderId="2" xfId="49" applyNumberFormat="1" applyFont="1" applyFill="1" applyBorder="1" applyAlignment="1">
      <alignment vertical="center"/>
    </xf>
    <xf numFmtId="1" fontId="30" fillId="0" borderId="2" xfId="49" applyNumberFormat="1" applyFont="1" applyFill="1" applyBorder="1" applyAlignment="1">
      <alignment vertical="center" wrapText="1"/>
    </xf>
    <xf numFmtId="2" fontId="1" fillId="0" borderId="2" xfId="58" applyNumberFormat="1" applyFill="1" applyBorder="1" applyAlignment="1">
      <alignment horizontal="center" vertical="center"/>
    </xf>
    <xf numFmtId="2" fontId="0" fillId="4" borderId="2" xfId="0" applyNumberFormat="1" applyFont="1" applyFill="1" applyBorder="1" applyAlignment="1">
      <alignment horizontal="center" vertical="center" wrapText="1"/>
    </xf>
    <xf numFmtId="1" fontId="31" fillId="0" borderId="2" xfId="49" applyNumberFormat="1" applyFont="1" applyFill="1" applyBorder="1" applyAlignment="1">
      <alignment vertical="center" wrapText="1"/>
    </xf>
    <xf numFmtId="1" fontId="32" fillId="0" borderId="2" xfId="49" applyNumberFormat="1" applyFont="1" applyFill="1" applyBorder="1" applyAlignment="1">
      <alignment vertical="center" wrapText="1"/>
    </xf>
    <xf numFmtId="166" fontId="1" fillId="0" borderId="2" xfId="58" applyNumberFormat="1" applyFill="1" applyBorder="1" applyAlignment="1">
      <alignment horizontal="center" vertical="center"/>
    </xf>
    <xf numFmtId="0" fontId="23" fillId="0" borderId="2" xfId="52" applyFont="1" applyFill="1" applyBorder="1" applyAlignment="1" applyProtection="1">
      <alignment horizontal="center" vertical="center" wrapText="1"/>
      <protection locked="0"/>
    </xf>
    <xf numFmtId="0" fontId="28" fillId="37" borderId="8" xfId="0" applyFont="1" applyFill="1" applyBorder="1" applyAlignment="1" applyProtection="1">
      <alignment horizontal="center" vertical="center" wrapText="1"/>
      <protection locked="0"/>
    </xf>
    <xf numFmtId="0" fontId="33" fillId="4" borderId="12" xfId="0" applyFont="1" applyFill="1" applyBorder="1" applyAlignment="1">
      <alignment horizontal="center" vertical="center" wrapText="1"/>
    </xf>
    <xf numFmtId="0" fontId="0" fillId="0" borderId="2" xfId="0" applyFont="1" applyFill="1" applyBorder="1" applyAlignment="1">
      <alignment horizontal="center" vertical="center" wrapText="1"/>
    </xf>
    <xf numFmtId="166" fontId="0" fillId="0" borderId="2" xfId="0" applyNumberFormat="1" applyFont="1" applyBorder="1" applyAlignment="1">
      <alignment horizontal="center" vertical="center" wrapText="1"/>
    </xf>
    <xf numFmtId="2" fontId="33" fillId="4" borderId="2" xfId="0" applyNumberFormat="1" applyFont="1" applyFill="1" applyBorder="1" applyAlignment="1">
      <alignment horizontal="center" vertical="center" wrapText="1"/>
    </xf>
    <xf numFmtId="0" fontId="33" fillId="28" borderId="2" xfId="0" applyFont="1" applyFill="1" applyBorder="1" applyAlignment="1">
      <alignment horizontal="center" vertical="center" wrapText="1"/>
    </xf>
    <xf numFmtId="0" fontId="34" fillId="28" borderId="2" xfId="0" applyFont="1" applyFill="1" applyBorder="1" applyAlignment="1">
      <alignment horizontal="center" vertical="center" wrapText="1"/>
    </xf>
    <xf numFmtId="165" fontId="34" fillId="28" borderId="2" xfId="0" applyNumberFormat="1" applyFont="1" applyFill="1" applyBorder="1" applyAlignment="1">
      <alignment horizontal="center" vertical="center" wrapText="1"/>
    </xf>
    <xf numFmtId="166" fontId="34" fillId="28" borderId="2" xfId="0" applyNumberFormat="1" applyFont="1" applyFill="1" applyBorder="1" applyAlignment="1">
      <alignment horizontal="center" vertical="center" wrapText="1"/>
    </xf>
    <xf numFmtId="0" fontId="33" fillId="4"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16" fillId="0" borderId="2" xfId="0" applyFont="1" applyBorder="1" applyAlignment="1">
      <alignment vertical="center" wrapText="1"/>
    </xf>
    <xf numFmtId="0" fontId="25" fillId="0" borderId="2" xfId="0" applyFont="1" applyFill="1" applyBorder="1" applyAlignment="1" applyProtection="1">
      <alignment horizontal="center" vertical="center" wrapText="1"/>
      <protection locked="0"/>
    </xf>
    <xf numFmtId="0" fontId="25" fillId="0" borderId="2" xfId="52" applyFont="1" applyFill="1" applyBorder="1" applyAlignment="1" applyProtection="1">
      <alignment horizontal="center" vertical="center" wrapText="1"/>
      <protection locked="0"/>
    </xf>
    <xf numFmtId="0" fontId="27" fillId="0" borderId="2" xfId="52" applyFont="1" applyFill="1" applyBorder="1" applyAlignment="1" applyProtection="1">
      <alignment horizontal="center" vertical="center" wrapText="1"/>
      <protection locked="0"/>
    </xf>
    <xf numFmtId="0" fontId="0" fillId="28" borderId="2" xfId="0" applyFill="1" applyBorder="1" applyAlignment="1">
      <alignment horizontal="center" vertical="center" wrapText="1"/>
    </xf>
    <xf numFmtId="0" fontId="0" fillId="0" borderId="3" xfId="0" applyBorder="1" applyAlignment="1">
      <alignment horizontal="center" vertical="center" wrapText="1"/>
    </xf>
    <xf numFmtId="0" fontId="16" fillId="0" borderId="2" xfId="0" applyFont="1" applyBorder="1" applyAlignment="1">
      <alignment horizontal="center" vertical="center" wrapText="1"/>
    </xf>
    <xf numFmtId="0" fontId="0" fillId="0" borderId="3" xfId="0" applyFill="1" applyBorder="1" applyAlignment="1">
      <alignment horizontal="center" vertical="center" wrapText="1"/>
    </xf>
    <xf numFmtId="0" fontId="0" fillId="32" borderId="2" xfId="0" applyFill="1" applyBorder="1" applyAlignment="1">
      <alignment horizontal="center" vertical="center" wrapText="1"/>
    </xf>
    <xf numFmtId="1" fontId="0" fillId="0" borderId="0" xfId="0" applyNumberFormat="1"/>
    <xf numFmtId="0" fontId="16" fillId="0" borderId="2" xfId="0" applyFont="1" applyFill="1" applyBorder="1" applyAlignment="1">
      <alignment horizontal="center" vertical="center" wrapText="1"/>
    </xf>
    <xf numFmtId="2" fontId="17" fillId="38" borderId="2" xfId="0" applyNumberFormat="1" applyFont="1" applyFill="1" applyBorder="1" applyAlignment="1">
      <alignment horizontal="center" vertical="center" wrapText="1"/>
    </xf>
    <xf numFmtId="2" fontId="3" fillId="38" borderId="2" xfId="0" applyNumberFormat="1" applyFont="1" applyFill="1" applyBorder="1" applyAlignment="1">
      <alignment horizontal="center" vertical="center" wrapText="1"/>
    </xf>
    <xf numFmtId="1" fontId="3" fillId="38" borderId="2" xfId="0" applyNumberFormat="1" applyFont="1" applyFill="1" applyBorder="1" applyAlignment="1">
      <alignment horizontal="center" vertical="center" wrapText="1"/>
    </xf>
    <xf numFmtId="2" fontId="36" fillId="0" borderId="2" xfId="0" applyNumberFormat="1" applyFont="1" applyFill="1" applyBorder="1" applyAlignment="1">
      <alignment horizontal="center" vertical="center" wrapText="1"/>
    </xf>
    <xf numFmtId="2" fontId="17" fillId="39" borderId="2" xfId="0" applyNumberFormat="1" applyFont="1" applyFill="1" applyBorder="1" applyAlignment="1">
      <alignment horizontal="center" vertical="center" wrapText="1"/>
    </xf>
    <xf numFmtId="167" fontId="3" fillId="39" borderId="2" xfId="0" applyNumberFormat="1" applyFont="1" applyFill="1" applyBorder="1" applyAlignment="1">
      <alignment horizontal="center" vertical="center" wrapText="1"/>
    </xf>
    <xf numFmtId="0" fontId="16" fillId="0" borderId="2" xfId="0" applyFont="1" applyBorder="1" applyAlignment="1">
      <alignment horizontal="center" vertical="justify" wrapText="1"/>
    </xf>
    <xf numFmtId="0" fontId="16" fillId="0" borderId="2" xfId="0" applyFont="1" applyBorder="1" applyAlignment="1">
      <alignment horizontal="left" vertical="justify" wrapText="1"/>
    </xf>
    <xf numFmtId="167" fontId="3" fillId="0" borderId="2" xfId="0" applyNumberFormat="1" applyFont="1" applyFill="1" applyBorder="1" applyAlignment="1">
      <alignment horizontal="center" vertical="center" wrapText="1"/>
    </xf>
    <xf numFmtId="2" fontId="37" fillId="38" borderId="2" xfId="0" applyNumberFormat="1" applyFont="1" applyFill="1" applyBorder="1" applyAlignment="1">
      <alignment horizontal="center" vertical="center" wrapText="1"/>
    </xf>
    <xf numFmtId="0" fontId="16" fillId="33" borderId="2" xfId="0" applyFont="1" applyFill="1" applyBorder="1" applyAlignment="1">
      <alignment horizontal="center" vertical="center" wrapText="1"/>
    </xf>
    <xf numFmtId="0" fontId="16" fillId="33" borderId="2" xfId="0" applyFont="1" applyFill="1" applyBorder="1" applyAlignment="1">
      <alignment horizontal="left" vertical="center" wrapText="1"/>
    </xf>
    <xf numFmtId="0" fontId="38" fillId="0" borderId="2" xfId="0" applyFont="1" applyBorder="1" applyAlignment="1">
      <alignment horizontal="center" vertical="justify" wrapText="1"/>
    </xf>
    <xf numFmtId="42" fontId="27" fillId="0" borderId="2" xfId="1" applyNumberFormat="1" applyFont="1" applyFill="1" applyBorder="1" applyAlignment="1" applyProtection="1">
      <alignment horizontal="center" vertical="center"/>
      <protection locked="0"/>
    </xf>
    <xf numFmtId="0" fontId="27" fillId="0" borderId="2" xfId="0" applyFont="1" applyFill="1" applyBorder="1" applyAlignment="1" applyProtection="1">
      <alignment horizontal="center" vertical="center" wrapText="1"/>
      <protection locked="0"/>
    </xf>
    <xf numFmtId="164" fontId="20" fillId="3" borderId="2" xfId="1" applyNumberFormat="1" applyFont="1" applyFill="1" applyBorder="1" applyAlignment="1">
      <alignment horizontal="center" vertical="center" wrapText="1"/>
    </xf>
    <xf numFmtId="0" fontId="20" fillId="31" borderId="2" xfId="0" applyFont="1" applyFill="1" applyBorder="1" applyAlignment="1">
      <alignment horizontal="center" vertical="center" wrapText="1"/>
    </xf>
    <xf numFmtId="2" fontId="36" fillId="40" borderId="2" xfId="0" applyNumberFormat="1" applyFont="1" applyFill="1" applyBorder="1" applyAlignment="1">
      <alignment horizontal="center" vertical="center" wrapText="1"/>
    </xf>
    <xf numFmtId="0" fontId="0" fillId="40" borderId="2" xfId="0" applyFill="1" applyBorder="1" applyAlignment="1">
      <alignment horizontal="center" vertical="center"/>
    </xf>
    <xf numFmtId="165" fontId="16" fillId="0" borderId="2" xfId="0" applyNumberFormat="1" applyFont="1" applyFill="1" applyBorder="1" applyAlignment="1">
      <alignment horizontal="center" vertical="center" wrapText="1"/>
    </xf>
    <xf numFmtId="1" fontId="3" fillId="40" borderId="2" xfId="0" applyNumberFormat="1" applyFont="1" applyFill="1" applyBorder="1" applyAlignment="1">
      <alignment horizontal="center" vertical="center" wrapText="1"/>
    </xf>
    <xf numFmtId="2" fontId="37" fillId="4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22" fillId="35" borderId="10" xfId="0" applyFont="1" applyFill="1" applyBorder="1" applyAlignment="1" applyProtection="1">
      <alignment horizontal="center" vertical="center" wrapText="1"/>
      <protection locked="0"/>
    </xf>
    <xf numFmtId="0" fontId="22" fillId="35" borderId="11" xfId="0" applyFont="1" applyFill="1" applyBorder="1" applyAlignment="1" applyProtection="1">
      <alignment horizontal="center" vertical="center" wrapText="1"/>
      <protection locked="0"/>
    </xf>
    <xf numFmtId="0" fontId="22" fillId="35" borderId="3" xfId="0" applyFont="1" applyFill="1" applyBorder="1" applyAlignment="1" applyProtection="1">
      <alignment horizontal="center" vertical="center" wrapText="1"/>
      <protection locked="0"/>
    </xf>
    <xf numFmtId="0" fontId="27" fillId="0" borderId="10" xfId="67" applyFont="1" applyFill="1" applyBorder="1" applyAlignment="1" applyProtection="1">
      <alignment horizontal="center" vertical="center" wrapText="1"/>
      <protection locked="0"/>
    </xf>
    <xf numFmtId="0" fontId="27" fillId="0" borderId="11" xfId="67" applyFont="1" applyFill="1" applyBorder="1" applyAlignment="1" applyProtection="1">
      <alignment horizontal="center" vertical="center" wrapText="1"/>
      <protection locked="0"/>
    </xf>
    <xf numFmtId="0" fontId="27" fillId="0" borderId="3" xfId="67" applyFont="1" applyFill="1" applyBorder="1" applyAlignment="1" applyProtection="1">
      <alignment horizontal="center" vertical="center" wrapText="1"/>
      <protection locked="0"/>
    </xf>
    <xf numFmtId="0" fontId="3" fillId="31" borderId="10" xfId="0" applyFont="1" applyFill="1" applyBorder="1" applyAlignment="1">
      <alignment horizontal="center" vertical="center" wrapText="1"/>
    </xf>
    <xf numFmtId="0" fontId="3" fillId="31" borderId="3" xfId="0" applyFont="1" applyFill="1" applyBorder="1" applyAlignment="1">
      <alignment horizontal="center" vertical="center" wrapText="1"/>
    </xf>
    <xf numFmtId="0" fontId="0" fillId="0" borderId="13" xfId="0" applyBorder="1" applyAlignment="1">
      <alignment vertical="justify"/>
    </xf>
    <xf numFmtId="0" fontId="0" fillId="0" borderId="0" xfId="0" applyAlignment="1">
      <alignment vertical="justify"/>
    </xf>
  </cellXfs>
  <cellStyles count="150">
    <cellStyle name="Comma 2" xfId="2"/>
    <cellStyle name="Comma 3" xfId="3"/>
    <cellStyle name="Comma 4" xfId="4"/>
    <cellStyle name="Comma 5" xfId="5"/>
    <cellStyle name="Comma 5 2" xfId="6"/>
    <cellStyle name="Comma 5 2 2" xfId="7"/>
    <cellStyle name="Comma 5 2 2 2" xfId="8"/>
    <cellStyle name="Comma 5 2 3" xfId="9"/>
    <cellStyle name="Comma 5 3" xfId="10"/>
    <cellStyle name="Comma 5 3 2" xfId="11"/>
    <cellStyle name="Comma 5 4" xfId="12"/>
    <cellStyle name="Comma 6" xfId="13"/>
    <cellStyle name="Currency" xfId="1" builtinId="4"/>
    <cellStyle name="Currency 2" xfId="14"/>
    <cellStyle name="Currency 3" xfId="15"/>
    <cellStyle name="Currency 4" xfId="16"/>
    <cellStyle name="Currency 5" xfId="17"/>
    <cellStyle name="Currency 5 2" xfId="18"/>
    <cellStyle name="Currency 5 2 2" xfId="19"/>
    <cellStyle name="Currency 5 3" xfId="20"/>
    <cellStyle name="Currency 6" xfId="21"/>
    <cellStyle name="Currency 7" xfId="22"/>
    <cellStyle name="Currency 8" xfId="23"/>
    <cellStyle name="Normal" xfId="0" builtinId="0"/>
    <cellStyle name="Normal 10" xfId="24"/>
    <cellStyle name="Normal 10 2" xfId="25"/>
    <cellStyle name="Normal 11" xfId="26"/>
    <cellStyle name="Normal 11 2" xfId="27"/>
    <cellStyle name="Normal 12" xfId="28"/>
    <cellStyle name="Normal 12 2" xfId="29"/>
    <cellStyle name="Normal 12 2 2" xfId="30"/>
    <cellStyle name="Normal 12 3" xfId="31"/>
    <cellStyle name="Normal 13" xfId="32"/>
    <cellStyle name="Normal 13 2" xfId="33"/>
    <cellStyle name="Normal 14" xfId="34"/>
    <cellStyle name="Normal 14 2" xfId="35"/>
    <cellStyle name="Normal 14 2 2" xfId="36"/>
    <cellStyle name="Normal 14 3" xfId="37"/>
    <cellStyle name="Normal 15" xfId="38"/>
    <cellStyle name="Normal 15 2" xfId="39"/>
    <cellStyle name="Normal 15 2 2" xfId="40"/>
    <cellStyle name="Normal 15 2 2 2" xfId="41"/>
    <cellStyle name="Normal 15 2 3" xfId="42"/>
    <cellStyle name="Normal 15 3" xfId="43"/>
    <cellStyle name="Normal 15 3 2" xfId="44"/>
    <cellStyle name="Normal 15 4" xfId="45"/>
    <cellStyle name="Normal 16" xfId="46"/>
    <cellStyle name="Normal 17" xfId="47"/>
    <cellStyle name="Normal 18" xfId="48"/>
    <cellStyle name="Normal 19" xfId="49"/>
    <cellStyle name="Normal 2" xfId="50"/>
    <cellStyle name="Normal 2 2" xfId="51"/>
    <cellStyle name="Normal 2 3" xfId="52"/>
    <cellStyle name="Normal 2 4" xfId="53"/>
    <cellStyle name="Normal 2 4 2" xfId="54"/>
    <cellStyle name="Normal 2 5" xfId="55"/>
    <cellStyle name="Normal 2 6" xfId="56"/>
    <cellStyle name="Normal 2 7" xfId="57"/>
    <cellStyle name="Normal 20" xfId="58"/>
    <cellStyle name="Normal 21" xfId="59"/>
    <cellStyle name="Normal 22" xfId="60"/>
    <cellStyle name="Normal 23" xfId="61"/>
    <cellStyle name="Normal 3" xfId="62"/>
    <cellStyle name="Normal 3 2" xfId="63"/>
    <cellStyle name="Normal 3 2 2" xfId="64"/>
    <cellStyle name="Normal 3 3" xfId="65"/>
    <cellStyle name="Normal 3 4" xfId="66"/>
    <cellStyle name="Normal 4" xfId="67"/>
    <cellStyle name="Normal 5" xfId="68"/>
    <cellStyle name="Normal 5 2" xfId="69"/>
    <cellStyle name="Normal 6" xfId="70"/>
    <cellStyle name="Normal 7" xfId="71"/>
    <cellStyle name="Normal 7 2" xfId="72"/>
    <cellStyle name="Normal 8" xfId="73"/>
    <cellStyle name="Normal 8 2" xfId="74"/>
    <cellStyle name="Normal 8 2 2" xfId="75"/>
    <cellStyle name="Normal 8 3" xfId="76"/>
    <cellStyle name="Normal 9" xfId="77"/>
    <cellStyle name="Normal 9 2" xfId="78"/>
    <cellStyle name="Note 2" xfId="79"/>
    <cellStyle name="Percent 2" xfId="80"/>
    <cellStyle name="Percent 3" xfId="81"/>
    <cellStyle name="SAPBEXaggData" xfId="82"/>
    <cellStyle name="SAPBEXaggData 2" xfId="83"/>
    <cellStyle name="SAPBEXaggDataEmph" xfId="84"/>
    <cellStyle name="SAPBEXaggItem" xfId="85"/>
    <cellStyle name="SAPBEXaggItemX" xfId="86"/>
    <cellStyle name="SAPBEXchaText" xfId="87"/>
    <cellStyle name="SAPBEXchaText 2" xfId="88"/>
    <cellStyle name="SAPBEXchaText 2 2" xfId="89"/>
    <cellStyle name="SAPBEXchaText 3" xfId="90"/>
    <cellStyle name="SAPBEXchaText 4" xfId="91"/>
    <cellStyle name="SAPBEXchaText 4 2" xfId="92"/>
    <cellStyle name="SAPBEXexcBad7" xfId="93"/>
    <cellStyle name="SAPBEXexcBad8" xfId="94"/>
    <cellStyle name="SAPBEXexcBad9" xfId="95"/>
    <cellStyle name="SAPBEXexcCritical4" xfId="96"/>
    <cellStyle name="SAPBEXexcCritical5" xfId="97"/>
    <cellStyle name="SAPBEXexcCritical6" xfId="98"/>
    <cellStyle name="SAPBEXexcGood1" xfId="99"/>
    <cellStyle name="SAPBEXexcGood2" xfId="100"/>
    <cellStyle name="SAPBEXexcGood3" xfId="101"/>
    <cellStyle name="SAPBEXfilterDrill" xfId="102"/>
    <cellStyle name="SAPBEXfilterItem" xfId="103"/>
    <cellStyle name="SAPBEXfilterItem 2" xfId="104"/>
    <cellStyle name="SAPBEXfilterText" xfId="105"/>
    <cellStyle name="SAPBEXfilterText 2" xfId="106"/>
    <cellStyle name="SAPBEXformats" xfId="107"/>
    <cellStyle name="SAPBEXformats 2" xfId="108"/>
    <cellStyle name="SAPBEXheaderItem" xfId="109"/>
    <cellStyle name="SAPBEXheaderItem 2" xfId="110"/>
    <cellStyle name="SAPBEXheaderText" xfId="111"/>
    <cellStyle name="SAPBEXheaderText 2" xfId="112"/>
    <cellStyle name="SAPBEXHLevel0" xfId="113"/>
    <cellStyle name="SAPBEXHLevel0 2" xfId="114"/>
    <cellStyle name="SAPBEXHLevel0X" xfId="115"/>
    <cellStyle name="SAPBEXHLevel0X 2" xfId="116"/>
    <cellStyle name="SAPBEXHLevel1" xfId="117"/>
    <cellStyle name="SAPBEXHLevel1 2" xfId="118"/>
    <cellStyle name="SAPBEXHLevel1X" xfId="119"/>
    <cellStyle name="SAPBEXHLevel1X 2" xfId="120"/>
    <cellStyle name="SAPBEXHLevel2" xfId="121"/>
    <cellStyle name="SAPBEXHLevel2 2" xfId="122"/>
    <cellStyle name="SAPBEXHLevel2X" xfId="123"/>
    <cellStyle name="SAPBEXHLevel2X 2" xfId="124"/>
    <cellStyle name="SAPBEXHLevel3" xfId="125"/>
    <cellStyle name="SAPBEXHLevel3 2" xfId="126"/>
    <cellStyle name="SAPBEXHLevel3X" xfId="127"/>
    <cellStyle name="SAPBEXHLevel3X 2" xfId="128"/>
    <cellStyle name="SAPBEXresData" xfId="129"/>
    <cellStyle name="SAPBEXresDataEmph" xfId="130"/>
    <cellStyle name="SAPBEXresItem" xfId="131"/>
    <cellStyle name="SAPBEXresItemX" xfId="132"/>
    <cellStyle name="SAPBEXstdData" xfId="133"/>
    <cellStyle name="SAPBEXstdDataEmph" xfId="134"/>
    <cellStyle name="SAPBEXstdItem" xfId="135"/>
    <cellStyle name="SAPBEXstdItem 2" xfId="136"/>
    <cellStyle name="SAPBEXstdItem 2 2" xfId="137"/>
    <cellStyle name="SAPBEXstdItem 3" xfId="138"/>
    <cellStyle name="SAPBEXstdItem 4" xfId="139"/>
    <cellStyle name="SAPBEXstdItem 4 2" xfId="140"/>
    <cellStyle name="SAPBEXstdItem 5" xfId="141"/>
    <cellStyle name="SAPBEXstdItemX" xfId="142"/>
    <cellStyle name="SAPBEXstdItemX 2" xfId="143"/>
    <cellStyle name="SAPBEXstdItemX 2 2" xfId="144"/>
    <cellStyle name="SAPBEXstdItemX 3" xfId="145"/>
    <cellStyle name="SAPBEXstdItemX 4" xfId="146"/>
    <cellStyle name="SAPBEXstdItemX 4 2" xfId="147"/>
    <cellStyle name="SAPBEXtitle" xfId="148"/>
    <cellStyle name="SAPBEXundefined" xfId="149"/>
  </cellStyles>
  <dxfs count="0"/>
  <tableStyles count="0" defaultTableStyle="TableStyleMedium2" defaultPivotStyle="PivotStyleLight16"/>
  <colors>
    <mruColors>
      <color rgb="FF0066FF"/>
      <color rgb="FFFFFF99"/>
      <color rgb="FF0000FF"/>
      <color rgb="FF000099"/>
      <color rgb="FF66CCFF"/>
      <color rgb="FF33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nnect.ncdot.gov/projects/planning/STIData/Initial%20Project%20Scores/P3.0%20Existing%20Projects%202-4-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ncdot.gov/Mobility%20Fund/2012%20Solicitation/DRAFT%20Mobility%20Fund%20Scores%20-%206-6-12%20with%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nnect.ncdot.gov/Funding%20Scenarios/Spreadsheets/Strategic%20Transportation%20Investments%20MASTER%20Spreadsheet%202-11-14%20Tes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nnect.ncdot.gov/projects/planning/STIData/Interchange-Intersection%20Projects/All%20New%20Interchange-Intersection%20Submittals%20(Phase%20III)%204-29-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nnect.ncdot.gov/Prioritization%202.0/Projects/Urban%20Loops/Mobility%20Fund/Project%20Evaluation/Potential%20Project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kmvollert\AppData\Local\Microsoft\Windows\Temporary%20Internet%20Files\Content.Outlook\7T3AZ8G0\P3_0%20-%20Aviation%20Projects%20Import%20Info%20Final_sent_Corrected%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3.0 Existing Projects - DRAFT"/>
      <sheetName val="TREDIS Input-All Projects"/>
      <sheetName val="TREDIS Input 2-4-14"/>
      <sheetName val="Drop down options"/>
    </sheetNames>
    <sheetDataSet>
      <sheetData sheetId="0">
        <row r="7">
          <cell r="A7" t="str">
            <v>H090001-A</v>
          </cell>
        </row>
      </sheetData>
      <sheetData sheetId="1"/>
      <sheetData sheetId="2">
        <row r="5">
          <cell r="A5" t="str">
            <v>H129070-B</v>
          </cell>
        </row>
      </sheetData>
      <sheetData sheetId="3">
        <row r="2">
          <cell r="A2" t="str">
            <v>2A - 2 Lane Undivided with Paved Shoulders, 55 mph</v>
          </cell>
          <cell r="B2" t="str">
            <v>Depressed Grass Median (46ft - Cable Guiderail)</v>
          </cell>
          <cell r="C2" t="str">
            <v>Arterial</v>
          </cell>
          <cell r="D2" t="str">
            <v>Full</v>
          </cell>
          <cell r="E2">
            <v>70</v>
          </cell>
          <cell r="F2" t="str">
            <v>Level</v>
          </cell>
          <cell r="G2" t="str">
            <v>1 - Interstate</v>
          </cell>
          <cell r="H2" t="str">
            <v>1 - Widen Existing Roadway</v>
          </cell>
        </row>
        <row r="3">
          <cell r="A3" t="str">
            <v>2B - 2 Lane Undivided with Paved Shoulders, 25-45 mph</v>
          </cell>
          <cell r="B3" t="str">
            <v>Raised Grass Median</v>
          </cell>
          <cell r="C3" t="str">
            <v>Two Lane Highway</v>
          </cell>
          <cell r="D3" t="str">
            <v>Limited</v>
          </cell>
          <cell r="E3">
            <v>65</v>
          </cell>
          <cell r="F3" t="str">
            <v>Rolling</v>
          </cell>
          <cell r="G3" t="str">
            <v>2 - Other Principal Arterial/Other Freeway</v>
          </cell>
          <cell r="H3" t="str">
            <v>2 - Upgrade Arterial to Freeway/Expressway</v>
          </cell>
        </row>
        <row r="4">
          <cell r="A4" t="str">
            <v>2C - 2 Lane Undivided with Paved Shoulders, 25-35 mph</v>
          </cell>
          <cell r="B4" t="str">
            <v>Raised Concrete Median</v>
          </cell>
          <cell r="C4" t="str">
            <v>Multi-Lane Highway</v>
          </cell>
          <cell r="D4" t="str">
            <v>Partial</v>
          </cell>
          <cell r="E4">
            <v>60</v>
          </cell>
          <cell r="F4" t="str">
            <v>Mountainous</v>
          </cell>
          <cell r="G4" t="str">
            <v>3 - Other Principal Arterial</v>
          </cell>
          <cell r="H4" t="str">
            <v>3 - Upgrade Expressway to Freeway</v>
          </cell>
        </row>
        <row r="5">
          <cell r="A5" t="str">
            <v>2D - 2 Lane Undivided with Paved Shoulders and Sidewalks, 25-45 mph</v>
          </cell>
          <cell r="B5" t="str">
            <v>Jersey Barrier</v>
          </cell>
          <cell r="C5" t="str">
            <v>Freeway</v>
          </cell>
          <cell r="D5" t="str">
            <v>None</v>
          </cell>
          <cell r="E5">
            <v>55</v>
          </cell>
          <cell r="G5" t="str">
            <v>4 - Minor Arterial</v>
          </cell>
          <cell r="H5" t="str">
            <v>4 - Upgrade Arterial to Superstreet</v>
          </cell>
        </row>
        <row r="6">
          <cell r="A6" t="str">
            <v>2E - 2 Lane Undivided with Curb &amp; Gutter, Bike Lanes, and Sidewalks, 25-45 mph</v>
          </cell>
          <cell r="B6" t="str">
            <v>Two Way Left Turn Lane</v>
          </cell>
          <cell r="C6" t="str">
            <v>Superstreet</v>
          </cell>
          <cell r="E6">
            <v>50</v>
          </cell>
          <cell r="G6" t="str">
            <v>5 - Major Collector</v>
          </cell>
          <cell r="H6" t="str">
            <v>5 - Construct Roadway on New Location</v>
          </cell>
        </row>
        <row r="7">
          <cell r="A7" t="str">
            <v>2F - 2 Lane Undivided with Paved Shoulders and Sidewalks in CAMA Counties, 25-45 mph</v>
          </cell>
          <cell r="B7" t="str">
            <v>Undivided</v>
          </cell>
          <cell r="E7">
            <v>45</v>
          </cell>
          <cell r="G7" t="str">
            <v>6 - Minor Collector</v>
          </cell>
          <cell r="H7" t="str">
            <v>6 - Widen Existing Roadway and Construct Part on New Location</v>
          </cell>
        </row>
        <row r="8">
          <cell r="A8" t="str">
            <v>2G - 2 Lane Undivided with Curb &amp; Gutter, Parking Both Sides, Bike Lanes, and Sidewalks, 25-45 mph</v>
          </cell>
          <cell r="E8">
            <v>40</v>
          </cell>
          <cell r="G8" t="str">
            <v>7 - Local</v>
          </cell>
          <cell r="H8" t="str">
            <v>7 - Upgrade At-grade Intersection to Interchange or Grade Separation</v>
          </cell>
        </row>
        <row r="9">
          <cell r="A9" t="str">
            <v>2H - 2 Lane Undivided with Curb &amp; Gutter, Parking One Side, Bike Lanes, and Sidewalks, 25-45 mph</v>
          </cell>
          <cell r="E9">
            <v>35</v>
          </cell>
          <cell r="H9" t="str">
            <v>8 - Improve Interchange</v>
          </cell>
        </row>
        <row r="10">
          <cell r="A10" t="str">
            <v>2I - 2 Lane Divided (23' Raised Median) with Curb &amp; Gutter and Sidewalks, 25-45 mph</v>
          </cell>
          <cell r="E10">
            <v>30</v>
          </cell>
          <cell r="H10" t="str">
            <v>9 - Convert Grade Separation to Interchange</v>
          </cell>
        </row>
        <row r="11">
          <cell r="A11" t="str">
            <v>2J - 2 Lane Divided (23' Raised Median) with Curb &amp; Gutter, Bike Lanes, and Sidewalks, 25-45 mph</v>
          </cell>
          <cell r="E11">
            <v>25</v>
          </cell>
          <cell r="H11" t="str">
            <v>10 - Improve Intersection</v>
          </cell>
        </row>
        <row r="12">
          <cell r="A12" t="str">
            <v>2K - 2 Lane Divided (17'-6" ft Raised Median) with Curb &amp; Gutter and Sidewalks, 25-45 mph</v>
          </cell>
          <cell r="E12">
            <v>20</v>
          </cell>
          <cell r="H12" t="str">
            <v>11 - Access Management</v>
          </cell>
        </row>
        <row r="13">
          <cell r="A13" t="str">
            <v>2L - 2 Lane Divided (17'-6" Raised Median) with Curb &amp; Gutter, Bike Lanes, and Sidewalks, 25-45 mph</v>
          </cell>
          <cell r="H13" t="str">
            <v>12 - Ramp Metering</v>
          </cell>
        </row>
        <row r="14">
          <cell r="A14" t="str">
            <v>3A - 2 Lane with Two Way Left Turn Lane, and Paved Shoulders, 25-55 mph</v>
          </cell>
          <cell r="H14" t="str">
            <v>13 - Citywide Signal System</v>
          </cell>
        </row>
        <row r="15">
          <cell r="A15" t="str">
            <v>3B - 2 Lane with Two Way Left Turn Lane, Curb &amp; Gutter, and Sidewalks, 25-45 mph</v>
          </cell>
          <cell r="H15" t="str">
            <v>14 - Closed Loop Signal System</v>
          </cell>
        </row>
        <row r="16">
          <cell r="A16" t="str">
            <v>3C - 2 Lane with Two Way Left Turn Lane, Curb &amp; Gutter, Bike Lanes, and Sidewalks, 25-45 mph</v>
          </cell>
          <cell r="H16" t="str">
            <v>15 - Install Cameras and DMS</v>
          </cell>
        </row>
        <row r="17">
          <cell r="A17" t="str">
            <v>4A - 4 Lane Divided (46' Depressed Median) with Paved Shoulders, 45-70 mph</v>
          </cell>
          <cell r="H17" t="str">
            <v>16 - Modernize Roadway</v>
          </cell>
        </row>
        <row r="18">
          <cell r="A18" t="str">
            <v>4B - 4 Lane Divided (23' Raised Median) with Paved Shoulders and Sidewalks, 35-55 mph</v>
          </cell>
          <cell r="H18" t="str">
            <v>17 - Upgrade Freeway to Interstate Standards</v>
          </cell>
        </row>
        <row r="19">
          <cell r="A19" t="str">
            <v>4C - 4 Lane Divided (23' Raised Median) with Curb &amp; Gutter, Wide Outside Lanes, and Sidewalks, 35-45 mph</v>
          </cell>
        </row>
        <row r="20">
          <cell r="A20" t="str">
            <v>4D - 4 Lane Divided (23' Raised Median) with Curb &amp; Gutter, Wide Outside Lanes, Bike Lanes, and Sidewalks, 35-45mph</v>
          </cell>
        </row>
        <row r="21">
          <cell r="A21" t="str">
            <v>4E - 4 Lane Divided (17'-6"' Raised Median) with Paved Shoulders and Sidewalks, 35-55 mph</v>
          </cell>
        </row>
        <row r="22">
          <cell r="A22" t="str">
            <v>4F - 4 Lane Divided (17'-6" Raised Median) with Curb &amp; Gutter, Wide Outside Lanes, and Sidewalks, 35-45 mph</v>
          </cell>
        </row>
        <row r="23">
          <cell r="A23" t="str">
            <v>4G - 4 Lane Divided (17'-6" Raised Median) with Curb &amp; Gutter, Wide Outside Lanes, Bike Lanes, and Sidewalks, 35-45mph</v>
          </cell>
        </row>
        <row r="24">
          <cell r="A24" t="str">
            <v>5A - 4 Lane with Two Way Left Turn Lane, Curb &amp; Gutter, and Sidewalks, 35-45 mph</v>
          </cell>
        </row>
        <row r="25">
          <cell r="A25" t="str">
            <v>6A - 6 Lane Divided (46' Depressed Median) with Paved Shoulders, 45-70 mph</v>
          </cell>
        </row>
        <row r="26">
          <cell r="A26" t="str">
            <v>6B - 6 Lane Divided (27' Median with Jersey Barrier with Paved Shoulders, 55-70mph</v>
          </cell>
        </row>
        <row r="27">
          <cell r="A27" t="str">
            <v>6C - 6 Lane Freeway (27' Median with Jersey Barrier) with Paved Shoulders and 2 Lane One-Way Service Roads each side, 55-70mph</v>
          </cell>
        </row>
        <row r="28">
          <cell r="A28" t="str">
            <v>6D - 6 Lane Freeway (4 General Purpose Lanes, 2 Managed Lanes, and 27' Median with Jersey Barrier) with Paved Shoulders, 55-70mph</v>
          </cell>
        </row>
        <row r="29">
          <cell r="A29" t="str">
            <v>6E - 6 Lane Divided (23' Raised Median) with Curb &amp; Gutter, Wide Outside Lanes, and Sidewalks, 35-45 mph</v>
          </cell>
        </row>
        <row r="30">
          <cell r="A30" t="str">
            <v>6F - 6 Lane Divided (17'-6"' Raised Median) with Curb &amp; Gutter, Wide Outside Lanes, and Sidewalks, 35-45 mph</v>
          </cell>
        </row>
        <row r="31">
          <cell r="A31" t="str">
            <v>8A - 8 Lane Divided (46' Depressed Median) with Paved Shoulders, 45-70 mph</v>
          </cell>
        </row>
        <row r="32">
          <cell r="A32" t="str">
            <v>8B - 8 Lane Divided (27' Median with Jersey Barrier) with Paved Shoulders, 55-70mph</v>
          </cell>
        </row>
        <row r="33">
          <cell r="A33" t="str">
            <v>8C - 8 Lane Freeway (27' Median with Jersey Barrier) with Paved Shoulders and 2 Lane One-Way Service Roads each side, 55-70mph</v>
          </cell>
        </row>
        <row r="34">
          <cell r="A34" t="str">
            <v>8D - 8 Lane Freeway (6 General Purpose Lanes, 2 Managed Lanes, and 27' Median with Jersey Barrier) with Paved Shoulders, 55-70mph</v>
          </cell>
        </row>
        <row r="35">
          <cell r="A35" t="str">
            <v>8E - 8 Lane Freeway (4 General Purpose Lanes, 4 Managed Lanes, and 27' Median with Jersey Barrier) with Paved Shoulders, 55-70mph</v>
          </cell>
        </row>
        <row r="36">
          <cell r="A36" t="str">
            <v>8F - 8 Lane Divided (23' Raised Median) with Curb &amp; Gutter, and Sidewalks, 35-45 mph</v>
          </cell>
        </row>
        <row r="37">
          <cell r="A37" t="str">
            <v>8G - 6 Lane Divided (17'-6"' Raised Median) with Curb &amp; Gutter, and Sidewalks, 35-45 mph</v>
          </cell>
        </row>
        <row r="38">
          <cell r="A38" t="str">
            <v>10A - 10 Lane Divided (27' Median with Jersey Barrier with Paved Shoulders, 55-70mph</v>
          </cell>
        </row>
        <row r="39">
          <cell r="A39" t="str">
            <v>10B - 10 Lane Freeway (8 General Purpose Lanes, 2 Managed Lanes, and 27' Median with Jersey Barrier) with Paved Shoulders, 55-70mph</v>
          </cell>
        </row>
        <row r="40">
          <cell r="A40" t="str">
            <v>10C - 10 Lane Freeway (6 General Purpose Lanes, 4 Managed Lanes, and 27' Median with Jersey Barrier) with Paved Shoulders, 55-70mph</v>
          </cell>
        </row>
        <row r="41">
          <cell r="A41" t="str">
            <v>12A - 12 Lane Freeway (8 General Purpose Lanes, 4 Managed Lanes, and 27' Median with Jersey Barrier) with Paved Shoulders, 55-70mph</v>
          </cell>
        </row>
        <row r="42">
          <cell r="A42" t="str">
            <v>Intersection/Interchange Project</v>
          </cell>
        </row>
        <row r="43">
          <cell r="A43" t="str">
            <v>Signal System or ITS Project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Info"/>
      <sheetName val="Project Data"/>
      <sheetName val="SpecImp"/>
      <sheetName val="Multimodal-Intermodal"/>
      <sheetName val="Drop down options"/>
      <sheetName val="FuncClassCodes"/>
      <sheetName val="CongestionFactor"/>
    </sheetNames>
    <sheetDataSet>
      <sheetData sheetId="0"/>
      <sheetData sheetId="1"/>
      <sheetData sheetId="2">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Access Management</v>
          </cell>
        </row>
        <row r="13">
          <cell r="A13" t="str">
            <v>Ramp Metering</v>
          </cell>
        </row>
        <row r="14">
          <cell r="A14" t="str">
            <v>Citywide Signal System</v>
          </cell>
        </row>
        <row r="15">
          <cell r="A15" t="str">
            <v>Closed Loop Signal System</v>
          </cell>
        </row>
        <row r="16">
          <cell r="A16" t="str">
            <v>Install Cameras and DMS</v>
          </cell>
        </row>
        <row r="17">
          <cell r="A17" t="str">
            <v>Public Transportation Project</v>
          </cell>
        </row>
        <row r="18">
          <cell r="A18" t="str">
            <v>Rail Project</v>
          </cell>
        </row>
        <row r="19">
          <cell r="A19" t="str">
            <v>Aviation Project</v>
          </cell>
        </row>
      </sheetData>
      <sheetData sheetId="3">
        <row r="2">
          <cell r="A2" t="str">
            <v>None</v>
          </cell>
        </row>
      </sheetData>
      <sheetData sheetId="4">
        <row r="2">
          <cell r="D2" t="str">
            <v>Arterial</v>
          </cell>
          <cell r="K2" t="str">
            <v>Albemarle RPO</v>
          </cell>
          <cell r="L2" t="str">
            <v>01</v>
          </cell>
          <cell r="Q2" t="str">
            <v>Alamance</v>
          </cell>
        </row>
        <row r="3">
          <cell r="K3" t="str">
            <v>Burlington-Graham Urban Area MPO</v>
          </cell>
          <cell r="L3" t="str">
            <v>02</v>
          </cell>
          <cell r="Q3" t="str">
            <v>Alexander</v>
          </cell>
        </row>
        <row r="4">
          <cell r="K4" t="str">
            <v>Cabarrus-Rowan Urban Area MPO</v>
          </cell>
          <cell r="L4" t="str">
            <v>03</v>
          </cell>
          <cell r="Q4" t="str">
            <v>Alleghany</v>
          </cell>
        </row>
        <row r="5">
          <cell r="K5" t="str">
            <v>Cape Fear RPO</v>
          </cell>
          <cell r="L5" t="str">
            <v>04</v>
          </cell>
          <cell r="Q5" t="str">
            <v>Anson</v>
          </cell>
        </row>
        <row r="6">
          <cell r="K6" t="str">
            <v>Capital Area MPO</v>
          </cell>
          <cell r="L6" t="str">
            <v>05</v>
          </cell>
          <cell r="Q6" t="str">
            <v>Ashe</v>
          </cell>
        </row>
        <row r="7">
          <cell r="K7" t="str">
            <v>Down East RPO</v>
          </cell>
          <cell r="L7" t="str">
            <v>06</v>
          </cell>
          <cell r="Q7" t="str">
            <v>Avery</v>
          </cell>
        </row>
        <row r="8">
          <cell r="K8" t="str">
            <v>Durham-Chapel Hill-Carrboro MPO</v>
          </cell>
          <cell r="L8" t="str">
            <v>07</v>
          </cell>
          <cell r="Q8" t="str">
            <v>Beaufort</v>
          </cell>
        </row>
        <row r="9">
          <cell r="K9" t="str">
            <v>Eastern Carolina RPO</v>
          </cell>
          <cell r="L9" t="str">
            <v>08</v>
          </cell>
          <cell r="Q9" t="str">
            <v>Bertie</v>
          </cell>
        </row>
        <row r="10">
          <cell r="K10" t="str">
            <v>Fayetteville Area MPO</v>
          </cell>
          <cell r="L10" t="str">
            <v>09</v>
          </cell>
          <cell r="Q10" t="str">
            <v>Bladen</v>
          </cell>
        </row>
        <row r="11">
          <cell r="K11" t="str">
            <v>French Broad River MPO</v>
          </cell>
          <cell r="L11" t="str">
            <v>10</v>
          </cell>
          <cell r="Q11" t="str">
            <v>Brunswick</v>
          </cell>
        </row>
        <row r="12">
          <cell r="K12" t="str">
            <v>Gaston Urban Area MPO</v>
          </cell>
          <cell r="L12" t="str">
            <v>11</v>
          </cell>
          <cell r="Q12" t="str">
            <v>Buncombe</v>
          </cell>
        </row>
        <row r="13">
          <cell r="K13" t="str">
            <v>Goldsboro Urban Area MPO</v>
          </cell>
          <cell r="L13" t="str">
            <v>12</v>
          </cell>
          <cell r="Q13" t="str">
            <v>Burke</v>
          </cell>
        </row>
        <row r="14">
          <cell r="K14" t="str">
            <v>Greater Hickory MPO</v>
          </cell>
          <cell r="L14" t="str">
            <v>13</v>
          </cell>
          <cell r="Q14" t="str">
            <v>Cabarrus</v>
          </cell>
        </row>
        <row r="15">
          <cell r="K15" t="str">
            <v>Greensboro Urban Area MPO</v>
          </cell>
          <cell r="L15" t="str">
            <v>14</v>
          </cell>
          <cell r="Q15" t="str">
            <v>Caldwell</v>
          </cell>
        </row>
        <row r="16">
          <cell r="K16" t="str">
            <v>Greenville Urban Area MPO</v>
          </cell>
          <cell r="Q16" t="str">
            <v>Camden</v>
          </cell>
        </row>
        <row r="17">
          <cell r="K17" t="str">
            <v>High Country RPO</v>
          </cell>
          <cell r="Q17" t="str">
            <v>Carteret</v>
          </cell>
        </row>
        <row r="18">
          <cell r="K18" t="str">
            <v>High Point Urban Area MPO</v>
          </cell>
          <cell r="Q18" t="str">
            <v>Caswell</v>
          </cell>
        </row>
        <row r="19">
          <cell r="K19" t="str">
            <v>Isothermal RPO</v>
          </cell>
          <cell r="Q19" t="str">
            <v>Catawba</v>
          </cell>
        </row>
        <row r="20">
          <cell r="K20" t="str">
            <v>Jacksonville Urban Area MPO</v>
          </cell>
          <cell r="Q20" t="str">
            <v>Chatham</v>
          </cell>
        </row>
        <row r="21">
          <cell r="K21" t="str">
            <v>Kerr Tar RPO</v>
          </cell>
          <cell r="Q21" t="str">
            <v>Cherokee</v>
          </cell>
        </row>
        <row r="22">
          <cell r="K22" t="str">
            <v>Lake Norman RPO</v>
          </cell>
          <cell r="Q22" t="str">
            <v>Chowan</v>
          </cell>
        </row>
        <row r="23">
          <cell r="K23" t="str">
            <v>Land of Sky RPO</v>
          </cell>
          <cell r="Q23" t="str">
            <v>Clay</v>
          </cell>
        </row>
        <row r="24">
          <cell r="K24" t="str">
            <v>Lumber River RPO</v>
          </cell>
          <cell r="Q24" t="str">
            <v>Cleveland</v>
          </cell>
        </row>
        <row r="25">
          <cell r="K25" t="str">
            <v>Mecklenburg-Union MPO</v>
          </cell>
          <cell r="Q25" t="str">
            <v>Columbus</v>
          </cell>
        </row>
        <row r="26">
          <cell r="K26" t="str">
            <v>Mid-Carolina RPO</v>
          </cell>
          <cell r="Q26" t="str">
            <v>Craven</v>
          </cell>
        </row>
        <row r="27">
          <cell r="K27" t="str">
            <v>Mid-East RPO</v>
          </cell>
          <cell r="Q27" t="str">
            <v>Cumberland</v>
          </cell>
        </row>
        <row r="28">
          <cell r="K28" t="str">
            <v>Northwest Piedmont RPO</v>
          </cell>
          <cell r="Q28" t="str">
            <v>Currituck</v>
          </cell>
        </row>
        <row r="29">
          <cell r="K29" t="str">
            <v>Peanut Belt RPO</v>
          </cell>
          <cell r="Q29" t="str">
            <v>Dare</v>
          </cell>
        </row>
        <row r="30">
          <cell r="K30" t="str">
            <v>Piedmont Triad RPO</v>
          </cell>
          <cell r="Q30" t="str">
            <v>Davidson</v>
          </cell>
        </row>
        <row r="31">
          <cell r="K31" t="str">
            <v>Rocky Mount MPO</v>
          </cell>
          <cell r="Q31" t="str">
            <v>Davie</v>
          </cell>
        </row>
        <row r="32">
          <cell r="K32" t="str">
            <v>Rocky River RPO</v>
          </cell>
          <cell r="Q32" t="str">
            <v>Duplin</v>
          </cell>
        </row>
        <row r="33">
          <cell r="K33" t="str">
            <v>Southwestern RPO</v>
          </cell>
          <cell r="Q33" t="str">
            <v>Durham</v>
          </cell>
        </row>
        <row r="34">
          <cell r="K34" t="str">
            <v>Triangle Area RPO</v>
          </cell>
          <cell r="Q34" t="str">
            <v>Edgecombe</v>
          </cell>
        </row>
        <row r="35">
          <cell r="K35" t="str">
            <v>Unifour RPO</v>
          </cell>
          <cell r="Q35" t="str">
            <v>Forsyth</v>
          </cell>
        </row>
        <row r="36">
          <cell r="K36" t="str">
            <v>Upper Coastal Plain RPO</v>
          </cell>
          <cell r="Q36" t="str">
            <v>Franklin</v>
          </cell>
        </row>
        <row r="37">
          <cell r="K37" t="str">
            <v>Wilmington Urban Area MPO</v>
          </cell>
          <cell r="Q37" t="str">
            <v>Gaston</v>
          </cell>
        </row>
        <row r="38">
          <cell r="K38" t="str">
            <v>Winston-Salem Urban Area MPO</v>
          </cell>
          <cell r="Q38" t="str">
            <v>Gates</v>
          </cell>
        </row>
        <row r="39">
          <cell r="Q39" t="str">
            <v>Graham</v>
          </cell>
        </row>
        <row r="40">
          <cell r="Q40" t="str">
            <v>Granville</v>
          </cell>
        </row>
        <row r="41">
          <cell r="Q41" t="str">
            <v>Greene</v>
          </cell>
        </row>
        <row r="42">
          <cell r="Q42" t="str">
            <v>Guilford</v>
          </cell>
        </row>
        <row r="43">
          <cell r="Q43" t="str">
            <v>Halifax</v>
          </cell>
        </row>
        <row r="44">
          <cell r="Q44" t="str">
            <v>Harnett</v>
          </cell>
        </row>
        <row r="45">
          <cell r="Q45" t="str">
            <v>Haywood</v>
          </cell>
        </row>
        <row r="46">
          <cell r="Q46" t="str">
            <v>Henderson</v>
          </cell>
        </row>
        <row r="47">
          <cell r="Q47" t="str">
            <v>Hertford</v>
          </cell>
        </row>
        <row r="48">
          <cell r="Q48" t="str">
            <v>Hoke</v>
          </cell>
        </row>
        <row r="49">
          <cell r="Q49" t="str">
            <v>Hyde</v>
          </cell>
        </row>
        <row r="50">
          <cell r="Q50" t="str">
            <v>Iredell</v>
          </cell>
        </row>
        <row r="51">
          <cell r="Q51" t="str">
            <v>Jackson</v>
          </cell>
        </row>
        <row r="52">
          <cell r="Q52" t="str">
            <v>Johnston</v>
          </cell>
        </row>
        <row r="53">
          <cell r="Q53" t="str">
            <v>Jones</v>
          </cell>
        </row>
        <row r="54">
          <cell r="Q54" t="str">
            <v>Lee</v>
          </cell>
        </row>
        <row r="55">
          <cell r="Q55" t="str">
            <v>Lenoir</v>
          </cell>
        </row>
        <row r="56">
          <cell r="Q56" t="str">
            <v>Lincoln</v>
          </cell>
        </row>
        <row r="57">
          <cell r="Q57" t="str">
            <v>Macon</v>
          </cell>
        </row>
        <row r="58">
          <cell r="Q58" t="str">
            <v>Madison</v>
          </cell>
        </row>
        <row r="59">
          <cell r="Q59" t="str">
            <v>Martin</v>
          </cell>
        </row>
        <row r="60">
          <cell r="Q60" t="str">
            <v>McDowell</v>
          </cell>
        </row>
        <row r="61">
          <cell r="Q61" t="str">
            <v>Mecklenburg</v>
          </cell>
        </row>
        <row r="62">
          <cell r="Q62" t="str">
            <v>Mitchell</v>
          </cell>
        </row>
        <row r="63">
          <cell r="Q63" t="str">
            <v>Montgomery</v>
          </cell>
        </row>
        <row r="64">
          <cell r="Q64" t="str">
            <v>Moore</v>
          </cell>
        </row>
        <row r="65">
          <cell r="Q65" t="str">
            <v>Nash</v>
          </cell>
        </row>
        <row r="66">
          <cell r="Q66" t="str">
            <v>New Hanover</v>
          </cell>
        </row>
        <row r="67">
          <cell r="Q67" t="str">
            <v>Northampton</v>
          </cell>
        </row>
        <row r="68">
          <cell r="Q68" t="str">
            <v>Onslow</v>
          </cell>
        </row>
        <row r="69">
          <cell r="Q69" t="str">
            <v>Orange</v>
          </cell>
        </row>
        <row r="70">
          <cell r="Q70" t="str">
            <v>Pamlico</v>
          </cell>
        </row>
        <row r="71">
          <cell r="Q71" t="str">
            <v>Pasquotank</v>
          </cell>
        </row>
        <row r="72">
          <cell r="Q72" t="str">
            <v>Pender</v>
          </cell>
        </row>
        <row r="73">
          <cell r="Q73" t="str">
            <v>Perquimans</v>
          </cell>
        </row>
        <row r="74">
          <cell r="Q74" t="str">
            <v>Person</v>
          </cell>
        </row>
        <row r="75">
          <cell r="Q75" t="str">
            <v>Pitt</v>
          </cell>
        </row>
        <row r="76">
          <cell r="Q76" t="str">
            <v>Polk</v>
          </cell>
        </row>
        <row r="77">
          <cell r="Q77" t="str">
            <v>Randolph</v>
          </cell>
        </row>
        <row r="78">
          <cell r="Q78" t="str">
            <v>Richmond</v>
          </cell>
        </row>
        <row r="79">
          <cell r="Q79" t="str">
            <v>Robeson</v>
          </cell>
        </row>
        <row r="80">
          <cell r="Q80" t="str">
            <v>Rockingham</v>
          </cell>
        </row>
        <row r="81">
          <cell r="Q81" t="str">
            <v>Rowan</v>
          </cell>
        </row>
        <row r="82">
          <cell r="Q82" t="str">
            <v>Rutherford</v>
          </cell>
        </row>
        <row r="83">
          <cell r="Q83" t="str">
            <v>Sampson</v>
          </cell>
        </row>
        <row r="84">
          <cell r="Q84" t="str">
            <v>Scotland</v>
          </cell>
        </row>
        <row r="85">
          <cell r="Q85" t="str">
            <v>Stanly</v>
          </cell>
        </row>
        <row r="86">
          <cell r="Q86" t="str">
            <v>Stokes</v>
          </cell>
        </row>
        <row r="87">
          <cell r="Q87" t="str">
            <v>Surry</v>
          </cell>
        </row>
        <row r="88">
          <cell r="Q88" t="str">
            <v>Swain</v>
          </cell>
        </row>
        <row r="89">
          <cell r="Q89" t="str">
            <v>Transylvania</v>
          </cell>
        </row>
        <row r="90">
          <cell r="Q90" t="str">
            <v>Tyrrell</v>
          </cell>
        </row>
        <row r="91">
          <cell r="Q91" t="str">
            <v>Union</v>
          </cell>
        </row>
        <row r="92">
          <cell r="Q92" t="str">
            <v>Vance</v>
          </cell>
        </row>
        <row r="93">
          <cell r="Q93" t="str">
            <v>Wake</v>
          </cell>
        </row>
        <row r="94">
          <cell r="Q94" t="str">
            <v>Warren</v>
          </cell>
        </row>
        <row r="95">
          <cell r="Q95" t="str">
            <v>Washington</v>
          </cell>
        </row>
        <row r="96">
          <cell r="Q96" t="str">
            <v>Watauga</v>
          </cell>
        </row>
        <row r="97">
          <cell r="Q97" t="str">
            <v>Wayne</v>
          </cell>
        </row>
        <row r="98">
          <cell r="Q98" t="str">
            <v>Wilkes</v>
          </cell>
        </row>
        <row r="99">
          <cell r="Q99" t="str">
            <v>Wilson</v>
          </cell>
        </row>
        <row r="100">
          <cell r="Q100" t="str">
            <v>Yadkin</v>
          </cell>
        </row>
        <row r="101">
          <cell r="Q101" t="str">
            <v>Yancey</v>
          </cell>
        </row>
      </sheetData>
      <sheetData sheetId="5"/>
      <sheetData sheetId="6">
        <row r="3">
          <cell r="A3">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Division Population"/>
      <sheetName val="P2.0 Projects"/>
      <sheetName val="P2.0 vs P3.0 TREDIS Input Test "/>
      <sheetName val="TREDIS Output at Division Level"/>
      <sheetName val="New Lengths-Google"/>
      <sheetName val="AC-Upgrade Roadway"/>
      <sheetName val="AC-County Tier &amp; Commute Times"/>
      <sheetName val="Statewide Category"/>
      <sheetName val="Regional Category"/>
      <sheetName val="Division Category"/>
      <sheetName val="Project Summary"/>
      <sheetName val="Statewide Category - Programmed"/>
      <sheetName val="Currently Fund, Didn't Make Cut"/>
      <sheetName val="Scenarios Summary"/>
      <sheetName val="Accessibility-Connectivity"/>
      <sheetName val="STRAHNet &amp; Trans. Terminals"/>
      <sheetName val="TREDIS_OCC"/>
      <sheetName val="Specific Improvement"/>
      <sheetName val="CongestionFactor"/>
      <sheetName val="ROW % of CON Costs"/>
      <sheetName val="LaneWidthLookup"/>
      <sheetName val="ShoulderWidthLookup"/>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A2" t="str">
            <v>Widen Existing Roadway</v>
          </cell>
        </row>
        <row r="3">
          <cell r="A3" t="str">
            <v>Upgrade Arterial to Freeway/Expressway</v>
          </cell>
        </row>
        <row r="4">
          <cell r="A4" t="str">
            <v>Upgrade Expressway to Freeway</v>
          </cell>
        </row>
        <row r="5">
          <cell r="A5" t="str">
            <v>Upgrade Arterial to Superstreet</v>
          </cell>
        </row>
        <row r="6">
          <cell r="A6" t="str">
            <v>Construct Roadway on New Location</v>
          </cell>
        </row>
        <row r="7">
          <cell r="A7" t="str">
            <v>Widen Existing Roadway and Construct Part on New Location</v>
          </cell>
        </row>
        <row r="8">
          <cell r="A8" t="str">
            <v>Upgrade At-grade Intersection to Interchange or Grade Separation</v>
          </cell>
        </row>
        <row r="9">
          <cell r="A9" t="str">
            <v>Improve Interchange</v>
          </cell>
        </row>
        <row r="10">
          <cell r="A10" t="str">
            <v>Convert Grade Separation to Interchange</v>
          </cell>
        </row>
        <row r="11">
          <cell r="A11" t="str">
            <v>Improve Intersection</v>
          </cell>
        </row>
        <row r="12">
          <cell r="A12" t="str">
            <v>Railroad Crossing</v>
          </cell>
        </row>
        <row r="13">
          <cell r="A13" t="str">
            <v>Access Management</v>
          </cell>
        </row>
        <row r="14">
          <cell r="A14" t="str">
            <v>Ramp Metering</v>
          </cell>
        </row>
        <row r="15">
          <cell r="A15" t="str">
            <v>Citywide Signal System</v>
          </cell>
        </row>
        <row r="16">
          <cell r="A16" t="str">
            <v>Closed Loop Signal System</v>
          </cell>
        </row>
        <row r="17">
          <cell r="A17" t="str">
            <v>IMAP</v>
          </cell>
        </row>
        <row r="18">
          <cell r="A18" t="str">
            <v>Install Cameras and DMS</v>
          </cell>
        </row>
        <row r="19">
          <cell r="A19" t="str">
            <v>Modernize Roadway</v>
          </cell>
        </row>
        <row r="20">
          <cell r="A20" t="str">
            <v>Upgrade Freeway to Interstate Standards</v>
          </cell>
        </row>
      </sheetData>
      <sheetData sheetId="19"/>
      <sheetData sheetId="20"/>
      <sheetData sheetId="21"/>
      <sheetData sheetId="22"/>
      <sheetData sheetId="23">
        <row r="2">
          <cell r="A2" t="str">
            <v>Divided</v>
          </cell>
          <cell r="B2">
            <v>1</v>
          </cell>
          <cell r="D2" t="str">
            <v>Arterial</v>
          </cell>
          <cell r="G2" t="str">
            <v>Existing</v>
          </cell>
          <cell r="H2">
            <v>70</v>
          </cell>
          <cell r="J2" t="str">
            <v>Albemarle RPO</v>
          </cell>
          <cell r="K2" t="str">
            <v>01</v>
          </cell>
          <cell r="M2" t="str">
            <v>Mobility</v>
          </cell>
          <cell r="N2" t="str">
            <v>Statewide</v>
          </cell>
          <cell r="O2" t="str">
            <v>Capacity</v>
          </cell>
        </row>
        <row r="3">
          <cell r="A3" t="str">
            <v>Undivided</v>
          </cell>
          <cell r="B3">
            <v>2</v>
          </cell>
          <cell r="D3" t="str">
            <v>Two-Lane Highway</v>
          </cell>
          <cell r="G3" t="str">
            <v>New Location</v>
          </cell>
          <cell r="H3">
            <v>65</v>
          </cell>
          <cell r="J3" t="str">
            <v>Burlington-Graham Urban Area MPO</v>
          </cell>
          <cell r="K3" t="str">
            <v>02</v>
          </cell>
          <cell r="M3" t="str">
            <v>Infrastructure Health</v>
          </cell>
          <cell r="N3" t="str">
            <v>Regional</v>
          </cell>
          <cell r="O3" t="str">
            <v>Interchange/Intersection</v>
          </cell>
        </row>
        <row r="4">
          <cell r="A4" t="str">
            <v>TWLTL</v>
          </cell>
          <cell r="B4">
            <v>3</v>
          </cell>
          <cell r="D4" t="str">
            <v>Multi-lane Highway</v>
          </cell>
          <cell r="G4" t="str">
            <v>Part Existing, Part New Location</v>
          </cell>
          <cell r="H4">
            <v>60</v>
          </cell>
          <cell r="J4" t="str">
            <v>Cabarrus-Rowan Urban Area MPO</v>
          </cell>
          <cell r="K4" t="str">
            <v>03</v>
          </cell>
          <cell r="N4" t="str">
            <v>Subregional</v>
          </cell>
          <cell r="O4" t="str">
            <v>Corridor Management</v>
          </cell>
        </row>
        <row r="5">
          <cell r="B5">
            <v>4</v>
          </cell>
          <cell r="D5" t="str">
            <v>Freeway</v>
          </cell>
          <cell r="H5">
            <v>55</v>
          </cell>
          <cell r="J5" t="str">
            <v>Cape Fear RPO</v>
          </cell>
          <cell r="K5" t="str">
            <v>04</v>
          </cell>
          <cell r="O5" t="str">
            <v>Signal System</v>
          </cell>
        </row>
        <row r="6">
          <cell r="B6">
            <v>5</v>
          </cell>
          <cell r="D6" t="str">
            <v>Superstreet</v>
          </cell>
          <cell r="H6">
            <v>50</v>
          </cell>
          <cell r="J6" t="str">
            <v>Capital Area MPO</v>
          </cell>
          <cell r="K6" t="str">
            <v>05</v>
          </cell>
          <cell r="O6" t="str">
            <v>Traveler Services</v>
          </cell>
        </row>
        <row r="7">
          <cell r="H7">
            <v>45</v>
          </cell>
          <cell r="J7" t="str">
            <v>Down East RPO</v>
          </cell>
          <cell r="K7" t="str">
            <v>06</v>
          </cell>
          <cell r="O7" t="str">
            <v>Modernization</v>
          </cell>
        </row>
        <row r="8">
          <cell r="H8">
            <v>40</v>
          </cell>
          <cell r="J8" t="str">
            <v>Durham-Chapel Hill-Carrboro MPO</v>
          </cell>
          <cell r="K8" t="str">
            <v>07</v>
          </cell>
        </row>
        <row r="9">
          <cell r="H9">
            <v>35</v>
          </cell>
          <cell r="J9" t="str">
            <v>Eastern Carolina RPO</v>
          </cell>
          <cell r="K9" t="str">
            <v>08</v>
          </cell>
        </row>
        <row r="10">
          <cell r="H10">
            <v>30</v>
          </cell>
          <cell r="J10" t="str">
            <v>Fayetteville Area MPO</v>
          </cell>
          <cell r="K10" t="str">
            <v>09</v>
          </cell>
        </row>
        <row r="11">
          <cell r="H11">
            <v>25</v>
          </cell>
          <cell r="J11" t="str">
            <v>French Broad River MPO</v>
          </cell>
          <cell r="K11">
            <v>10</v>
          </cell>
        </row>
        <row r="12">
          <cell r="H12">
            <v>20</v>
          </cell>
          <cell r="J12" t="str">
            <v>Gaston Urban Area MPO</v>
          </cell>
          <cell r="K12">
            <v>11</v>
          </cell>
        </row>
        <row r="13">
          <cell r="J13" t="str">
            <v>Goldsboro Urban Area MPO</v>
          </cell>
          <cell r="K13">
            <v>12</v>
          </cell>
        </row>
        <row r="14">
          <cell r="J14" t="str">
            <v>Greater Hickory MPO</v>
          </cell>
          <cell r="K14">
            <v>13</v>
          </cell>
        </row>
        <row r="15">
          <cell r="J15" t="str">
            <v>Greensboro Urban Area MPO</v>
          </cell>
          <cell r="K15">
            <v>14</v>
          </cell>
        </row>
        <row r="16">
          <cell r="J16" t="str">
            <v>Greenville Urban Area MPO</v>
          </cell>
        </row>
        <row r="17">
          <cell r="J17" t="str">
            <v>High Country RPO</v>
          </cell>
        </row>
        <row r="18">
          <cell r="J18" t="str">
            <v>High Point Urban Area MPO</v>
          </cell>
        </row>
        <row r="19">
          <cell r="J19" t="str">
            <v>Isothermal RPO</v>
          </cell>
        </row>
        <row r="20">
          <cell r="J20" t="str">
            <v>Jacksonville Urban Area MPO</v>
          </cell>
        </row>
        <row r="21">
          <cell r="J21" t="str">
            <v>Kerr Tar RPO</v>
          </cell>
        </row>
        <row r="22">
          <cell r="J22" t="str">
            <v>Lake Norman RPO</v>
          </cell>
        </row>
        <row r="23">
          <cell r="J23" t="str">
            <v>Land of Sky RPO</v>
          </cell>
        </row>
        <row r="24">
          <cell r="J24" t="str">
            <v>Lumber River RPO</v>
          </cell>
        </row>
        <row r="25">
          <cell r="J25" t="str">
            <v>Mecklenburg-Union MPO</v>
          </cell>
        </row>
        <row r="26">
          <cell r="J26" t="str">
            <v>Mid-Carolina RPO</v>
          </cell>
        </row>
        <row r="27">
          <cell r="J27" t="str">
            <v>Mid-East RPO</v>
          </cell>
        </row>
        <row r="28">
          <cell r="J28" t="str">
            <v>Northwest Piedmont RPO</v>
          </cell>
        </row>
        <row r="29">
          <cell r="J29" t="str">
            <v>Peanut Belt RPO</v>
          </cell>
        </row>
        <row r="30">
          <cell r="J30" t="str">
            <v>Piedmont Triad RPO</v>
          </cell>
        </row>
        <row r="31">
          <cell r="J31" t="str">
            <v>Rocky Mount MPO</v>
          </cell>
        </row>
        <row r="32">
          <cell r="J32" t="str">
            <v>Rocky River RPO</v>
          </cell>
        </row>
        <row r="33">
          <cell r="J33" t="str">
            <v>Southwestern RPO</v>
          </cell>
        </row>
        <row r="34">
          <cell r="J34" t="str">
            <v>Triangle Area RPO</v>
          </cell>
        </row>
        <row r="35">
          <cell r="J35" t="str">
            <v>Unifour RPO</v>
          </cell>
        </row>
        <row r="36">
          <cell r="J36" t="str">
            <v>Upper Coastal Plain RPO</v>
          </cell>
        </row>
        <row r="37">
          <cell r="J37" t="str">
            <v>Wilmington Urban Area MPO</v>
          </cell>
        </row>
        <row r="38">
          <cell r="J38" t="str">
            <v>Winston-Salem Urban Area MPO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way Projects - MASTER"/>
      <sheetName val="Drop Downs"/>
    </sheetNames>
    <sheetDataSet>
      <sheetData sheetId="0"/>
      <sheetData sheetId="1">
        <row r="2">
          <cell r="A2" t="str">
            <v>New Location</v>
          </cell>
          <cell r="B2" t="str">
            <v>Diamond</v>
          </cell>
        </row>
        <row r="3">
          <cell r="A3" t="str">
            <v>At-Grade Intersection</v>
          </cell>
          <cell r="B3" t="str">
            <v>Diamond with 1 loop</v>
          </cell>
        </row>
        <row r="4">
          <cell r="A4" t="str">
            <v>Grade-Separation</v>
          </cell>
          <cell r="B4" t="str">
            <v>Diamond with 2 loops</v>
          </cell>
        </row>
        <row r="5">
          <cell r="A5" t="str">
            <v>Diamond</v>
          </cell>
          <cell r="B5" t="str">
            <v>Tight Urban Diamond</v>
          </cell>
        </row>
        <row r="6">
          <cell r="A6" t="str">
            <v>Diamond with 1 loop</v>
          </cell>
          <cell r="B6" t="str">
            <v>Single Point Urban Interchange</v>
          </cell>
        </row>
        <row r="7">
          <cell r="A7" t="str">
            <v>Diamond with 2 loops</v>
          </cell>
          <cell r="B7" t="str">
            <v>Diverging Diamond</v>
          </cell>
        </row>
        <row r="8">
          <cell r="A8" t="str">
            <v>Tight Urban Diamond</v>
          </cell>
          <cell r="B8" t="str">
            <v>Modern Roundabout</v>
          </cell>
        </row>
        <row r="9">
          <cell r="A9" t="str">
            <v>Single Point Urban Interchange</v>
          </cell>
          <cell r="B9" t="str">
            <v>Split Diamond</v>
          </cell>
        </row>
        <row r="10">
          <cell r="A10" t="str">
            <v>Diverging Diamond</v>
          </cell>
          <cell r="B10" t="str">
            <v>Half Clover</v>
          </cell>
        </row>
        <row r="11">
          <cell r="A11" t="str">
            <v>Modern Roundabout</v>
          </cell>
          <cell r="B11" t="str">
            <v>Trumpet</v>
          </cell>
        </row>
        <row r="12">
          <cell r="A12" t="str">
            <v>Split Diamond</v>
          </cell>
          <cell r="B12" t="str">
            <v>Cloverleaf with 2 Collector-Distributors</v>
          </cell>
        </row>
        <row r="13">
          <cell r="A13" t="str">
            <v>Half Clover</v>
          </cell>
          <cell r="B13" t="str">
            <v>Cloverleaf with 4 Collector-Distributors</v>
          </cell>
        </row>
        <row r="14">
          <cell r="A14" t="str">
            <v>Trumpet</v>
          </cell>
          <cell r="B14" t="str">
            <v>Directional - 1 Flyover Ramp and 3 Loops</v>
          </cell>
        </row>
        <row r="15">
          <cell r="A15" t="str">
            <v>Cloverleaf</v>
          </cell>
          <cell r="B15" t="str">
            <v>Directional - 1 Flyover Ramp and 3 Loops with 1 Collector-Distributor</v>
          </cell>
        </row>
        <row r="16">
          <cell r="A16" t="str">
            <v>Cloverleaf with 2 Collector-Distributors</v>
          </cell>
          <cell r="B16" t="str">
            <v>Directional - 1 Flyover Ramp and 3 Loops with 2 Collector-Distributors</v>
          </cell>
        </row>
        <row r="17">
          <cell r="A17" t="str">
            <v>Cloverleaf with 4 Collector-Distributors</v>
          </cell>
          <cell r="B17" t="str">
            <v>Directional - 2 Flyover Ramps and 2 Loops</v>
          </cell>
        </row>
        <row r="18">
          <cell r="A18" t="str">
            <v>Directional - 1 Flyover Ramp and 3 Loops</v>
          </cell>
          <cell r="B18" t="str">
            <v>Directional - 3 Flyover Ramps and 1 Loop</v>
          </cell>
        </row>
        <row r="19">
          <cell r="A19" t="str">
            <v>Directional - 1 Flyover Ramp and 3 Loops with 1 Collector-Distributor</v>
          </cell>
          <cell r="B19" t="str">
            <v>4 Flyover Ramps</v>
          </cell>
        </row>
        <row r="20">
          <cell r="A20" t="str">
            <v>Directional - 2 Flyover Ramps and 2 Loops</v>
          </cell>
          <cell r="B20" t="str">
            <v>Turbine</v>
          </cell>
        </row>
        <row r="21">
          <cell r="A21" t="str">
            <v>Directional -3 Flyover Ramps and 1 Loop</v>
          </cell>
          <cell r="B21" t="str">
            <v>Quadrant with Grade Separation</v>
          </cell>
        </row>
        <row r="22">
          <cell r="B22" t="str">
            <v>Main Line over Cross Street</v>
          </cell>
        </row>
        <row r="23">
          <cell r="B23" t="str">
            <v>Main Line over Railroad</v>
          </cell>
        </row>
        <row r="24">
          <cell r="B24" t="str">
            <v>Cross Street over Main Line</v>
          </cell>
        </row>
        <row r="25">
          <cell r="B25" t="str">
            <v>Railroad over Mainline</v>
          </cell>
        </row>
        <row r="26">
          <cell r="B26" t="str">
            <v>Directional Cross-Over with 1-Lane Bulb Outs (Superstreet)</v>
          </cell>
        </row>
        <row r="27">
          <cell r="B27" t="str">
            <v>Directional Cross-Over  2-Lane Bulb Outs with Signals (Superstreet)</v>
          </cell>
        </row>
        <row r="28">
          <cell r="B28" t="str">
            <v>1 Lane Roundabout</v>
          </cell>
        </row>
        <row r="29">
          <cell r="B29" t="str">
            <v>2 Lane Roundabout</v>
          </cell>
        </row>
        <row r="30">
          <cell r="B30" t="str">
            <v>At-grade Quadrant (1 quadrant)</v>
          </cell>
        </row>
        <row r="31">
          <cell r="B31" t="str">
            <v>Add 1 Flyover (1 Lane)</v>
          </cell>
        </row>
        <row r="32">
          <cell r="B32" t="str">
            <v>Add 1 Flyover (1 Lane) and High-Speed Ramp</v>
          </cell>
        </row>
        <row r="33">
          <cell r="B33" t="str">
            <v>Add 1 turn lane</v>
          </cell>
        </row>
        <row r="34">
          <cell r="B34" t="str">
            <v>Add 2 turn lanes</v>
          </cell>
        </row>
        <row r="35">
          <cell r="B35" t="str">
            <v>Add 3 turn lanes</v>
          </cell>
        </row>
        <row r="36">
          <cell r="B36" t="str">
            <v>Add 4 turn lanes</v>
          </cell>
        </row>
        <row r="37">
          <cell r="B37" t="str">
            <v>Add 5 turn lanes</v>
          </cell>
        </row>
        <row r="38">
          <cell r="B38" t="str">
            <v>Add 6 turn lanes</v>
          </cell>
        </row>
        <row r="39">
          <cell r="B39" t="str">
            <v>Add 7 turn lanes</v>
          </cell>
        </row>
        <row r="40">
          <cell r="B40" t="str">
            <v>Add 8 turn lanes</v>
          </cell>
        </row>
        <row r="41">
          <cell r="B41" t="str">
            <v>Add 9 turn lanes</v>
          </cell>
        </row>
        <row r="42">
          <cell r="B42" t="str">
            <v>Add 10 turn lanes</v>
          </cell>
        </row>
        <row r="43">
          <cell r="B43" t="str">
            <v>Add 11 turn lanes</v>
          </cell>
        </row>
        <row r="44">
          <cell r="B44" t="str">
            <v>Add 12 turn lanes</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ptual Schedule 4-19-11 NLO"/>
      <sheetName val="Conceptual Schedule 4-19-11 LO"/>
      <sheetName val="Conceptual Schedule 4-18-11"/>
      <sheetName val="Project Scoring 4-19-11"/>
      <sheetName val="Project Scoring 4-13-11"/>
      <sheetName val="Sheet1"/>
      <sheetName val="Southern+Eastern Wake"/>
      <sheetName val="Southern Wake R-2721 No-Toll"/>
      <sheetName val="Greenville SW Bypass R-2250B+C"/>
      <sheetName val="Greenville SW Bypass R-2250C"/>
      <sheetName val="WS Beltway U-2579B+C"/>
      <sheetName val="I-85 Widening Durham I-4743A"/>
      <sheetName val="US 70 Durham"/>
      <sheetName val="I-295 U-2519CA"/>
      <sheetName val="I-2513A I-26 Widen"/>
      <sheetName val="Cape Fear Skyway"/>
      <sheetName val="Southern Wake"/>
      <sheetName val="I-85 Yadkin River"/>
      <sheetName val="Garden Pkwy"/>
      <sheetName val="Mid-Currituck"/>
      <sheetName val="I-485 R-4902"/>
      <sheetName val="I-140 R-2633B"/>
      <sheetName val="I-295 U-2519CB"/>
      <sheetName val="East End Conn U-0071"/>
      <sheetName val="I-840 R-2524D West"/>
      <sheetName val="I-840 R-2524C West"/>
      <sheetName val="I-840 R-2525C East"/>
      <sheetName val="I-840 R-2525B East"/>
      <sheetName val="WS Beltway U-2579B"/>
      <sheetName val="I-40 Wade to US 1"/>
      <sheetName val="I-85 I-3802 ALL"/>
      <sheetName val="I-85 I-3802A"/>
      <sheetName val="I-85 I-3802B"/>
      <sheetName val="I-77 Meck North"/>
      <sheetName val="I-77 Iredell"/>
      <sheetName val="Independence Blvd"/>
      <sheetName val="Greenville SW Byp"/>
      <sheetName val="WS Beltway"/>
      <sheetName val="US 321 Hickory"/>
      <sheetName val="NC 54 Durham"/>
      <sheetName val="US 70 James City"/>
      <sheetName val="US 70 Havelock Byp"/>
      <sheetName val="NC 33"/>
      <sheetName val="US 64 Interchange"/>
      <sheetName val="US 64 Superstreet"/>
      <sheetName val="US 401 Superstreet"/>
      <sheetName val="Wilm Signal System"/>
      <sheetName val="I-26 Conn"/>
      <sheetName val="I-26 Conn-Sec B"/>
      <sheetName val="TTA-Lt Rail"/>
      <sheetName val="Lynx Red Line"/>
      <sheetName val="Lynx Blue Line Ext."/>
      <sheetName val="Pembroke Turn"/>
      <sheetName val="Hillsboro Station-old"/>
      <sheetName val="Hillsboro Station"/>
      <sheetName val="Tobacco Trail"/>
      <sheetName val="Ferry"/>
      <sheetName val="Congested_Speed Values"/>
    </sheetNames>
    <sheetDataSet>
      <sheetData sheetId="0"/>
      <sheetData sheetId="1"/>
      <sheetData sheetId="2"/>
      <sheetData sheetId="3"/>
      <sheetData sheetId="4"/>
      <sheetData sheetId="5">
        <row r="1">
          <cell r="A1" t="str">
            <v>Comparative</v>
          </cell>
        </row>
        <row r="2">
          <cell r="A2" t="str">
            <v>Ranges</v>
          </cell>
        </row>
        <row r="3">
          <cell r="A3" t="str">
            <v>Capped at 200M</v>
          </cell>
        </row>
        <row r="4">
          <cell r="A4" t="str">
            <v>Capped at 300M</v>
          </cell>
        </row>
        <row r="5">
          <cell r="A5" t="str">
            <v>No Cap</v>
          </cell>
        </row>
        <row r="6">
          <cell r="A6" t="str">
            <v>Original-Capped at 100M</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B2" t="str">
            <v>Freeway</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iation Project Instructions"/>
      <sheetName val="Aviation Data for Import "/>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31"/>
  <sheetViews>
    <sheetView workbookViewId="0">
      <pane xSplit="6" ySplit="3" topLeftCell="L4" activePane="bottomRight" state="frozen"/>
      <selection pane="topRight" activeCell="G1" sqref="G1"/>
      <selection pane="bottomLeft" activeCell="A4" sqref="A4"/>
      <selection pane="bottomRight" activeCell="O5" sqref="A1:X118"/>
    </sheetView>
  </sheetViews>
  <sheetFormatPr defaultRowHeight="12.75" x14ac:dyDescent="0.2"/>
  <cols>
    <col min="1" max="1" width="13.42578125" customWidth="1"/>
    <col min="2" max="2" width="11.42578125" customWidth="1"/>
    <col min="3" max="3" width="10.5703125" customWidth="1"/>
    <col min="6" max="6" width="25.7109375" customWidth="1"/>
    <col min="9" max="9" width="27.28515625" customWidth="1"/>
    <col min="10" max="10" width="9.85546875" bestFit="1" customWidth="1"/>
    <col min="11" max="11" width="13.42578125" bestFit="1" customWidth="1"/>
    <col min="20" max="20" width="29.140625" customWidth="1"/>
  </cols>
  <sheetData>
    <row r="1" spans="1:24" x14ac:dyDescent="0.2">
      <c r="A1" s="17" t="s">
        <v>481</v>
      </c>
      <c r="B1" s="18" t="s">
        <v>482</v>
      </c>
      <c r="C1" s="19" t="s">
        <v>483</v>
      </c>
      <c r="D1" s="20" t="s">
        <v>484</v>
      </c>
      <c r="E1" s="21" t="s">
        <v>485</v>
      </c>
    </row>
    <row r="2" spans="1:24" x14ac:dyDescent="0.2">
      <c r="A2" s="22" t="s">
        <v>175</v>
      </c>
      <c r="B2" s="23" t="s">
        <v>180</v>
      </c>
      <c r="C2" s="24" t="s">
        <v>196</v>
      </c>
      <c r="D2" s="25" t="s">
        <v>161</v>
      </c>
      <c r="E2" s="26" t="s">
        <v>189</v>
      </c>
    </row>
    <row r="3" spans="1:24" ht="54" x14ac:dyDescent="0.2">
      <c r="A3" s="1" t="s">
        <v>0</v>
      </c>
      <c r="B3" s="1">
        <f>+AY3</f>
        <v>0</v>
      </c>
      <c r="C3" s="1" t="s">
        <v>11</v>
      </c>
      <c r="D3" s="1" t="s">
        <v>1</v>
      </c>
      <c r="E3" s="1" t="s">
        <v>2</v>
      </c>
      <c r="F3" s="1" t="s">
        <v>3</v>
      </c>
      <c r="G3" s="1" t="s">
        <v>4</v>
      </c>
      <c r="H3" s="1" t="s">
        <v>5</v>
      </c>
      <c r="I3" s="1" t="s">
        <v>6</v>
      </c>
      <c r="J3" s="1" t="s">
        <v>7</v>
      </c>
      <c r="K3" s="2" t="s">
        <v>8</v>
      </c>
      <c r="L3" s="31" t="s">
        <v>486</v>
      </c>
      <c r="M3" s="31" t="s">
        <v>495</v>
      </c>
      <c r="N3" s="31" t="s">
        <v>496</v>
      </c>
      <c r="O3" s="32"/>
      <c r="P3" s="35" t="s">
        <v>494</v>
      </c>
      <c r="Q3" s="98" t="s">
        <v>564</v>
      </c>
      <c r="R3" s="98" t="s">
        <v>566</v>
      </c>
      <c r="S3" s="102" t="s">
        <v>567</v>
      </c>
      <c r="T3" s="34"/>
      <c r="U3" s="34" t="s">
        <v>487</v>
      </c>
      <c r="V3" s="32" t="s">
        <v>488</v>
      </c>
      <c r="W3" s="34" t="s">
        <v>489</v>
      </c>
      <c r="X3" s="32" t="s">
        <v>492</v>
      </c>
    </row>
    <row r="4" spans="1:24" ht="50.1" customHeight="1" x14ac:dyDescent="0.2">
      <c r="A4" s="4" t="s">
        <v>97</v>
      </c>
      <c r="B4" s="10" t="s">
        <v>196</v>
      </c>
      <c r="C4" s="15" t="s">
        <v>160</v>
      </c>
      <c r="D4" s="5" t="s">
        <v>135</v>
      </c>
      <c r="E4" s="4" t="s">
        <v>417</v>
      </c>
      <c r="F4" s="4" t="s">
        <v>418</v>
      </c>
      <c r="G4" s="4" t="s">
        <v>419</v>
      </c>
      <c r="H4" s="4" t="s">
        <v>420</v>
      </c>
      <c r="I4" s="29" t="s">
        <v>151</v>
      </c>
      <c r="J4" s="29" t="s">
        <v>129</v>
      </c>
      <c r="K4" s="6">
        <v>5350000</v>
      </c>
      <c r="L4" s="3" t="s">
        <v>130</v>
      </c>
      <c r="M4" s="3" t="s">
        <v>130</v>
      </c>
      <c r="N4" s="3">
        <v>42.077534947705338</v>
      </c>
      <c r="O4" s="32"/>
      <c r="P4" s="36">
        <f>SUM(U4:X4)</f>
        <v>40</v>
      </c>
      <c r="Q4" s="100">
        <v>85</v>
      </c>
      <c r="R4" s="100">
        <v>50</v>
      </c>
      <c r="S4" s="103">
        <f t="shared" ref="S4:S35" si="0">+N4+(0.25*(Q4+R4))</f>
        <v>75.827534947705345</v>
      </c>
      <c r="T4" s="101"/>
      <c r="U4" s="32">
        <f>IF(AI4&lt;0.5,0,IF(AI4&lt;0.75,15,30))</f>
        <v>0</v>
      </c>
      <c r="V4" s="32">
        <f>IF(AB4&lt;30,0,IF(AB4&lt;51,7.5,IF(AB4&lt;66,15,IF(AB4&lt;80,22.5,30))))</f>
        <v>0</v>
      </c>
      <c r="W4" s="32">
        <f>IF(AJ4&gt;4000,0,IF(AJ4&gt;2000,7.5,IF(AJ4&gt;1500,12.5,IF(AJ4&gt;999,18.75,25))))</f>
        <v>25</v>
      </c>
      <c r="X4" s="32">
        <v>15</v>
      </c>
    </row>
    <row r="5" spans="1:24" ht="50.1" customHeight="1" x14ac:dyDescent="0.2">
      <c r="A5" s="4" t="s">
        <v>29</v>
      </c>
      <c r="B5" s="10" t="s">
        <v>196</v>
      </c>
      <c r="C5" s="15" t="s">
        <v>160</v>
      </c>
      <c r="D5" s="5" t="s">
        <v>135</v>
      </c>
      <c r="E5" s="4" t="s">
        <v>206</v>
      </c>
      <c r="F5" s="4" t="s">
        <v>207</v>
      </c>
      <c r="G5" s="4" t="s">
        <v>209</v>
      </c>
      <c r="H5" s="4" t="s">
        <v>211</v>
      </c>
      <c r="I5" s="29" t="s">
        <v>212</v>
      </c>
      <c r="J5" s="29" t="s">
        <v>149</v>
      </c>
      <c r="K5" s="6">
        <v>10936000</v>
      </c>
      <c r="L5" s="3" t="s">
        <v>130</v>
      </c>
      <c r="M5" s="3" t="s">
        <v>130</v>
      </c>
      <c r="N5" s="3">
        <v>27.870015534347381</v>
      </c>
      <c r="O5" s="32"/>
      <c r="P5" s="36">
        <f t="shared" ref="P5:P35" si="1">SUM(U5:X5)</f>
        <v>20</v>
      </c>
      <c r="Q5" s="100">
        <v>90</v>
      </c>
      <c r="R5" s="100">
        <v>100</v>
      </c>
      <c r="S5" s="103">
        <f t="shared" si="0"/>
        <v>75.370015534347374</v>
      </c>
      <c r="T5" s="101" t="s">
        <v>577</v>
      </c>
      <c r="U5" s="32">
        <f t="shared" ref="U5:U36" si="2">IF(AI5&lt;0.5,0,IF(AI5&lt;0.75,5,IF(AI5&lt;0.9,10,IF(AI5&lt;1,15,20))))</f>
        <v>0</v>
      </c>
      <c r="V5" s="32">
        <f t="shared" ref="V5:V36" si="3">IF(AB5&lt;30,0,IF(AB5&lt;51,8.33,IF(AB5&lt;66,16.67,25)))</f>
        <v>0</v>
      </c>
      <c r="W5" s="32">
        <f t="shared" ref="W5:W36" si="4">IF(AJ5&gt;1500,0,IF(AJ5&gt;1000,6.67,IF(AJ5&gt;500,13.33,20)))</f>
        <v>20</v>
      </c>
      <c r="X5" s="32">
        <v>0</v>
      </c>
    </row>
    <row r="6" spans="1:24" ht="50.1" customHeight="1" x14ac:dyDescent="0.2">
      <c r="A6" s="4" t="s">
        <v>52</v>
      </c>
      <c r="B6" s="10" t="s">
        <v>196</v>
      </c>
      <c r="C6" s="15" t="s">
        <v>160</v>
      </c>
      <c r="D6" s="5" t="s">
        <v>142</v>
      </c>
      <c r="E6" s="4" t="s">
        <v>291</v>
      </c>
      <c r="F6" s="4" t="s">
        <v>287</v>
      </c>
      <c r="G6" s="4" t="s">
        <v>289</v>
      </c>
      <c r="H6" s="4" t="s">
        <v>292</v>
      </c>
      <c r="I6" s="29" t="s">
        <v>293</v>
      </c>
      <c r="J6" s="29" t="s">
        <v>252</v>
      </c>
      <c r="K6" s="6">
        <v>27939000</v>
      </c>
      <c r="L6" s="3" t="s">
        <v>130</v>
      </c>
      <c r="M6" s="3">
        <v>28.877469571215862</v>
      </c>
      <c r="N6" s="3">
        <v>22.782493428324635</v>
      </c>
      <c r="O6" s="32"/>
      <c r="P6" s="36">
        <f t="shared" si="1"/>
        <v>35</v>
      </c>
      <c r="Q6" s="100">
        <v>95</v>
      </c>
      <c r="R6" s="100">
        <v>100</v>
      </c>
      <c r="S6" s="103">
        <f t="shared" si="0"/>
        <v>71.532493428324642</v>
      </c>
      <c r="T6" s="101"/>
      <c r="U6" s="32">
        <f t="shared" si="2"/>
        <v>0</v>
      </c>
      <c r="V6" s="32">
        <f t="shared" si="3"/>
        <v>0</v>
      </c>
      <c r="W6" s="32">
        <f t="shared" si="4"/>
        <v>20</v>
      </c>
      <c r="X6" s="32">
        <v>15</v>
      </c>
    </row>
    <row r="7" spans="1:24" ht="50.1" customHeight="1" x14ac:dyDescent="0.2">
      <c r="A7" s="4" t="s">
        <v>51</v>
      </c>
      <c r="B7" s="10" t="s">
        <v>196</v>
      </c>
      <c r="C7" s="15" t="s">
        <v>160</v>
      </c>
      <c r="D7" s="5" t="s">
        <v>128</v>
      </c>
      <c r="E7" s="4" t="s">
        <v>286</v>
      </c>
      <c r="F7" s="4" t="s">
        <v>287</v>
      </c>
      <c r="G7" s="4" t="s">
        <v>288</v>
      </c>
      <c r="H7" s="4" t="s">
        <v>289</v>
      </c>
      <c r="I7" s="29" t="s">
        <v>290</v>
      </c>
      <c r="J7" s="29" t="s">
        <v>252</v>
      </c>
      <c r="K7" s="6">
        <v>5901000</v>
      </c>
      <c r="L7" s="3">
        <v>35.155718586124273</v>
      </c>
      <c r="M7" s="3">
        <v>28.03945293024368</v>
      </c>
      <c r="N7" s="3">
        <v>22.255113193664648</v>
      </c>
      <c r="O7" s="32"/>
      <c r="P7" s="36">
        <f t="shared" si="1"/>
        <v>35</v>
      </c>
      <c r="Q7" s="100">
        <v>95</v>
      </c>
      <c r="R7" s="100">
        <v>100</v>
      </c>
      <c r="S7" s="103">
        <f t="shared" si="0"/>
        <v>71.005113193664641</v>
      </c>
      <c r="T7" s="101"/>
      <c r="U7" s="32">
        <f t="shared" si="2"/>
        <v>0</v>
      </c>
      <c r="V7" s="32">
        <f t="shared" si="3"/>
        <v>0</v>
      </c>
      <c r="W7" s="32">
        <f t="shared" si="4"/>
        <v>20</v>
      </c>
      <c r="X7" s="32">
        <v>15</v>
      </c>
    </row>
    <row r="8" spans="1:24" ht="50.1" customHeight="1" x14ac:dyDescent="0.2">
      <c r="A8" s="4" t="s">
        <v>16</v>
      </c>
      <c r="B8" s="11" t="s">
        <v>161</v>
      </c>
      <c r="C8" s="14" t="s">
        <v>140</v>
      </c>
      <c r="D8" s="5" t="s">
        <v>142</v>
      </c>
      <c r="E8" s="4" t="s">
        <v>162</v>
      </c>
      <c r="F8" s="4" t="s">
        <v>163</v>
      </c>
      <c r="G8" s="4" t="s">
        <v>166</v>
      </c>
      <c r="H8" s="4" t="s">
        <v>165</v>
      </c>
      <c r="I8" s="29" t="s">
        <v>167</v>
      </c>
      <c r="J8" s="29" t="s">
        <v>132</v>
      </c>
      <c r="K8" s="6">
        <v>12399000</v>
      </c>
      <c r="L8" s="3" t="s">
        <v>130</v>
      </c>
      <c r="M8" s="3">
        <v>29.004101298659208</v>
      </c>
      <c r="N8" s="3">
        <v>22.184968961921804</v>
      </c>
      <c r="O8" s="32"/>
      <c r="P8" s="36">
        <f t="shared" si="1"/>
        <v>20</v>
      </c>
      <c r="Q8" s="100">
        <v>95</v>
      </c>
      <c r="R8" s="100">
        <v>100</v>
      </c>
      <c r="S8" s="103">
        <f t="shared" si="0"/>
        <v>70.934968961921811</v>
      </c>
      <c r="T8" s="101" t="s">
        <v>577</v>
      </c>
      <c r="U8" s="32">
        <f t="shared" si="2"/>
        <v>0</v>
      </c>
      <c r="V8" s="32">
        <f t="shared" si="3"/>
        <v>0</v>
      </c>
      <c r="W8" s="32">
        <f t="shared" si="4"/>
        <v>20</v>
      </c>
      <c r="X8" s="32">
        <v>0</v>
      </c>
    </row>
    <row r="9" spans="1:24" ht="50.1" customHeight="1" x14ac:dyDescent="0.2">
      <c r="A9" s="4" t="s">
        <v>28</v>
      </c>
      <c r="B9" s="10" t="s">
        <v>196</v>
      </c>
      <c r="C9" s="15" t="s">
        <v>160</v>
      </c>
      <c r="D9" s="5" t="s">
        <v>135</v>
      </c>
      <c r="E9" s="4" t="s">
        <v>206</v>
      </c>
      <c r="F9" s="4" t="s">
        <v>207</v>
      </c>
      <c r="G9" s="4" t="s">
        <v>208</v>
      </c>
      <c r="H9" s="4" t="s">
        <v>209</v>
      </c>
      <c r="I9" s="29" t="s">
        <v>210</v>
      </c>
      <c r="J9" s="29" t="s">
        <v>149</v>
      </c>
      <c r="K9" s="6">
        <v>24959000</v>
      </c>
      <c r="L9" s="3" t="s">
        <v>130</v>
      </c>
      <c r="M9" s="3" t="s">
        <v>130</v>
      </c>
      <c r="N9" s="3">
        <v>20.122524059979089</v>
      </c>
      <c r="O9" s="32"/>
      <c r="P9" s="36">
        <f t="shared" si="1"/>
        <v>27.5</v>
      </c>
      <c r="Q9" s="100">
        <v>100</v>
      </c>
      <c r="R9" s="100">
        <v>100</v>
      </c>
      <c r="S9" s="103">
        <f t="shared" si="0"/>
        <v>70.122524059979085</v>
      </c>
      <c r="T9" s="101"/>
      <c r="U9" s="32">
        <f t="shared" si="2"/>
        <v>0</v>
      </c>
      <c r="V9" s="32">
        <f t="shared" si="3"/>
        <v>0</v>
      </c>
      <c r="W9" s="32">
        <f t="shared" si="4"/>
        <v>20</v>
      </c>
      <c r="X9" s="32">
        <v>7.5</v>
      </c>
    </row>
    <row r="10" spans="1:24" ht="50.1" customHeight="1" x14ac:dyDescent="0.2">
      <c r="A10" s="4" t="s">
        <v>125</v>
      </c>
      <c r="B10" s="11" t="s">
        <v>161</v>
      </c>
      <c r="C10" s="16" t="s">
        <v>154</v>
      </c>
      <c r="D10" s="5" t="s">
        <v>128</v>
      </c>
      <c r="E10" s="4" t="s">
        <v>460</v>
      </c>
      <c r="F10" s="4" t="s">
        <v>314</v>
      </c>
      <c r="G10" s="4" t="s">
        <v>475</v>
      </c>
      <c r="H10" s="4" t="s">
        <v>131</v>
      </c>
      <c r="I10" s="29" t="s">
        <v>476</v>
      </c>
      <c r="J10" s="29" t="s">
        <v>138</v>
      </c>
      <c r="K10" s="6">
        <v>7290000</v>
      </c>
      <c r="L10" s="3">
        <v>40.666126917303025</v>
      </c>
      <c r="M10" s="3">
        <v>29.098032941374516</v>
      </c>
      <c r="N10" s="3">
        <v>19.636794742739678</v>
      </c>
      <c r="O10" s="32"/>
      <c r="P10" s="36">
        <f t="shared" si="1"/>
        <v>35</v>
      </c>
      <c r="Q10" s="100">
        <v>100</v>
      </c>
      <c r="R10" s="100">
        <v>100</v>
      </c>
      <c r="S10" s="103">
        <f t="shared" si="0"/>
        <v>69.636794742739681</v>
      </c>
      <c r="T10" s="101"/>
      <c r="U10" s="32">
        <f t="shared" si="2"/>
        <v>0</v>
      </c>
      <c r="V10" s="32">
        <f t="shared" si="3"/>
        <v>0</v>
      </c>
      <c r="W10" s="32">
        <f t="shared" si="4"/>
        <v>20</v>
      </c>
      <c r="X10" s="32">
        <v>15</v>
      </c>
    </row>
    <row r="11" spans="1:24" ht="50.1" customHeight="1" x14ac:dyDescent="0.2">
      <c r="A11" s="4" t="s">
        <v>122</v>
      </c>
      <c r="B11" s="11" t="s">
        <v>161</v>
      </c>
      <c r="C11" s="16" t="s">
        <v>154</v>
      </c>
      <c r="D11" s="5" t="s">
        <v>128</v>
      </c>
      <c r="E11" s="4" t="s">
        <v>469</v>
      </c>
      <c r="F11" s="4" t="s">
        <v>314</v>
      </c>
      <c r="G11" s="4" t="s">
        <v>144</v>
      </c>
      <c r="H11" s="4" t="s">
        <v>131</v>
      </c>
      <c r="I11" s="29" t="s">
        <v>470</v>
      </c>
      <c r="J11" s="29" t="s">
        <v>138</v>
      </c>
      <c r="K11" s="6">
        <v>15660000</v>
      </c>
      <c r="L11" s="3">
        <v>36.866784522297962</v>
      </c>
      <c r="M11" s="3">
        <v>27.121889633685868</v>
      </c>
      <c r="N11" s="3">
        <v>19.565091624480779</v>
      </c>
      <c r="O11" s="32"/>
      <c r="P11" s="36">
        <f t="shared" si="1"/>
        <v>35</v>
      </c>
      <c r="Q11" s="100">
        <v>100</v>
      </c>
      <c r="R11" s="100">
        <v>100</v>
      </c>
      <c r="S11" s="103">
        <f t="shared" si="0"/>
        <v>69.565091624480772</v>
      </c>
      <c r="T11" s="101"/>
      <c r="U11" s="32">
        <f t="shared" si="2"/>
        <v>0</v>
      </c>
      <c r="V11" s="32">
        <f t="shared" si="3"/>
        <v>0</v>
      </c>
      <c r="W11" s="32">
        <f t="shared" si="4"/>
        <v>20</v>
      </c>
      <c r="X11" s="32">
        <v>15</v>
      </c>
    </row>
    <row r="12" spans="1:24" ht="50.1" customHeight="1" x14ac:dyDescent="0.2">
      <c r="A12" s="4" t="s">
        <v>118</v>
      </c>
      <c r="B12" s="12" t="s">
        <v>189</v>
      </c>
      <c r="C12" s="27" t="s">
        <v>137</v>
      </c>
      <c r="D12" s="28" t="s">
        <v>128</v>
      </c>
      <c r="E12" s="4" t="s">
        <v>460</v>
      </c>
      <c r="F12" s="4" t="s">
        <v>314</v>
      </c>
      <c r="G12" s="4" t="s">
        <v>461</v>
      </c>
      <c r="H12" s="4" t="s">
        <v>131</v>
      </c>
      <c r="I12" s="29" t="s">
        <v>462</v>
      </c>
      <c r="J12" s="29" t="s">
        <v>138</v>
      </c>
      <c r="K12" s="6">
        <v>7290000</v>
      </c>
      <c r="L12" s="3">
        <v>34.08824920721613</v>
      </c>
      <c r="M12" s="3">
        <v>28.016926043908342</v>
      </c>
      <c r="N12" s="3">
        <v>19.073976251844449</v>
      </c>
      <c r="O12" s="32"/>
      <c r="P12" s="36">
        <f t="shared" si="1"/>
        <v>35</v>
      </c>
      <c r="Q12" s="100">
        <v>100</v>
      </c>
      <c r="R12" s="100">
        <v>100</v>
      </c>
      <c r="S12" s="103">
        <f t="shared" si="0"/>
        <v>69.073976251844442</v>
      </c>
      <c r="T12" s="101"/>
      <c r="U12" s="32">
        <f t="shared" si="2"/>
        <v>0</v>
      </c>
      <c r="V12" s="32">
        <f t="shared" si="3"/>
        <v>0</v>
      </c>
      <c r="W12" s="32">
        <f t="shared" si="4"/>
        <v>20</v>
      </c>
      <c r="X12" s="32">
        <v>15</v>
      </c>
    </row>
    <row r="13" spans="1:24" ht="50.1" customHeight="1" x14ac:dyDescent="0.2">
      <c r="A13" s="4" t="s">
        <v>99</v>
      </c>
      <c r="B13" s="12" t="s">
        <v>189</v>
      </c>
      <c r="C13" s="27" t="s">
        <v>137</v>
      </c>
      <c r="D13" s="28" t="s">
        <v>135</v>
      </c>
      <c r="E13" s="4" t="s">
        <v>131</v>
      </c>
      <c r="F13" s="4" t="s">
        <v>421</v>
      </c>
      <c r="G13" s="4" t="s">
        <v>422</v>
      </c>
      <c r="H13" s="4" t="s">
        <v>424</v>
      </c>
      <c r="I13" s="29" t="s">
        <v>425</v>
      </c>
      <c r="J13" s="29" t="s">
        <v>132</v>
      </c>
      <c r="K13" s="6">
        <v>15139000</v>
      </c>
      <c r="L13" s="3" t="s">
        <v>130</v>
      </c>
      <c r="M13" s="3" t="s">
        <v>130</v>
      </c>
      <c r="N13" s="3">
        <v>18.749502257472486</v>
      </c>
      <c r="O13" s="32"/>
      <c r="P13" s="36">
        <f t="shared" si="1"/>
        <v>35</v>
      </c>
      <c r="Q13" s="100">
        <v>100</v>
      </c>
      <c r="R13" s="100">
        <v>100</v>
      </c>
      <c r="S13" s="103">
        <f t="shared" si="0"/>
        <v>68.749502257472486</v>
      </c>
      <c r="T13" s="101" t="s">
        <v>572</v>
      </c>
      <c r="U13" s="32">
        <f t="shared" si="2"/>
        <v>0</v>
      </c>
      <c r="V13" s="32">
        <f t="shared" si="3"/>
        <v>0</v>
      </c>
      <c r="W13" s="32">
        <f t="shared" si="4"/>
        <v>20</v>
      </c>
      <c r="X13" s="32">
        <v>15</v>
      </c>
    </row>
    <row r="14" spans="1:24" ht="50.1" customHeight="1" x14ac:dyDescent="0.2">
      <c r="A14" s="4" t="s">
        <v>43</v>
      </c>
      <c r="B14" s="10" t="s">
        <v>196</v>
      </c>
      <c r="C14" s="15" t="s">
        <v>160</v>
      </c>
      <c r="D14" s="5" t="s">
        <v>135</v>
      </c>
      <c r="E14" s="4" t="s">
        <v>264</v>
      </c>
      <c r="F14" s="4" t="s">
        <v>265</v>
      </c>
      <c r="G14" s="4" t="s">
        <v>266</v>
      </c>
      <c r="H14" s="4" t="s">
        <v>267</v>
      </c>
      <c r="I14" s="29" t="s">
        <v>152</v>
      </c>
      <c r="J14" s="29" t="s">
        <v>132</v>
      </c>
      <c r="K14" s="6">
        <v>26315000</v>
      </c>
      <c r="L14" s="3" t="s">
        <v>130</v>
      </c>
      <c r="M14" s="3" t="s">
        <v>130</v>
      </c>
      <c r="N14" s="3">
        <v>17.93925339442853</v>
      </c>
      <c r="O14" s="32"/>
      <c r="P14" s="36">
        <f t="shared" si="1"/>
        <v>20</v>
      </c>
      <c r="Q14" s="100">
        <v>100</v>
      </c>
      <c r="R14" s="100">
        <v>100</v>
      </c>
      <c r="S14" s="103">
        <f t="shared" si="0"/>
        <v>67.939253394428533</v>
      </c>
      <c r="T14" s="115" t="s">
        <v>575</v>
      </c>
      <c r="U14" s="32">
        <f t="shared" si="2"/>
        <v>0</v>
      </c>
      <c r="V14" s="32">
        <f t="shared" si="3"/>
        <v>0</v>
      </c>
      <c r="W14" s="32">
        <f t="shared" si="4"/>
        <v>20</v>
      </c>
      <c r="X14" s="32">
        <v>0</v>
      </c>
    </row>
    <row r="15" spans="1:24" ht="50.1" customHeight="1" x14ac:dyDescent="0.2">
      <c r="A15" s="4" t="s">
        <v>40</v>
      </c>
      <c r="B15" s="9" t="s">
        <v>180</v>
      </c>
      <c r="C15" s="13" t="s">
        <v>179</v>
      </c>
      <c r="D15" s="5" t="s">
        <v>142</v>
      </c>
      <c r="E15" s="4" t="s">
        <v>246</v>
      </c>
      <c r="F15" s="4" t="s">
        <v>247</v>
      </c>
      <c r="G15" s="4" t="s">
        <v>249</v>
      </c>
      <c r="H15" s="4" t="s">
        <v>183</v>
      </c>
      <c r="I15" s="29" t="s">
        <v>152</v>
      </c>
      <c r="J15" s="29" t="s">
        <v>132</v>
      </c>
      <c r="K15" s="6">
        <v>8640000</v>
      </c>
      <c r="L15" s="3" t="s">
        <v>130</v>
      </c>
      <c r="M15" s="3">
        <v>21.645748541018225</v>
      </c>
      <c r="N15" s="3">
        <v>17.644617515290783</v>
      </c>
      <c r="O15" s="32"/>
      <c r="P15" s="36">
        <f t="shared" si="1"/>
        <v>20</v>
      </c>
      <c r="Q15" s="100">
        <v>100</v>
      </c>
      <c r="R15" s="100">
        <v>100</v>
      </c>
      <c r="S15" s="103">
        <f t="shared" si="0"/>
        <v>67.644617515290776</v>
      </c>
      <c r="T15" s="101" t="s">
        <v>576</v>
      </c>
      <c r="U15" s="32">
        <f t="shared" si="2"/>
        <v>0</v>
      </c>
      <c r="V15" s="32">
        <f t="shared" si="3"/>
        <v>0</v>
      </c>
      <c r="W15" s="32">
        <f t="shared" si="4"/>
        <v>20</v>
      </c>
      <c r="X15" s="32">
        <v>0</v>
      </c>
    </row>
    <row r="16" spans="1:24" ht="50.1" customHeight="1" x14ac:dyDescent="0.2">
      <c r="A16" s="4" t="s">
        <v>123</v>
      </c>
      <c r="B16" s="11" t="s">
        <v>161</v>
      </c>
      <c r="C16" s="16" t="s">
        <v>154</v>
      </c>
      <c r="D16" s="5" t="s">
        <v>128</v>
      </c>
      <c r="E16" s="4" t="s">
        <v>460</v>
      </c>
      <c r="F16" s="4" t="s">
        <v>314</v>
      </c>
      <c r="G16" s="4" t="s">
        <v>471</v>
      </c>
      <c r="H16" s="4" t="s">
        <v>131</v>
      </c>
      <c r="I16" s="29" t="s">
        <v>472</v>
      </c>
      <c r="J16" s="29" t="s">
        <v>138</v>
      </c>
      <c r="K16" s="6">
        <v>15660000</v>
      </c>
      <c r="L16" s="3">
        <v>31.638770235100296</v>
      </c>
      <c r="M16" s="3">
        <v>23.851920527252421</v>
      </c>
      <c r="N16" s="3">
        <v>17.258577600682546</v>
      </c>
      <c r="O16" s="32"/>
      <c r="P16" s="36">
        <f t="shared" si="1"/>
        <v>35</v>
      </c>
      <c r="Q16" s="100">
        <v>100</v>
      </c>
      <c r="R16" s="100">
        <v>100</v>
      </c>
      <c r="S16" s="103">
        <f t="shared" si="0"/>
        <v>67.258577600682543</v>
      </c>
      <c r="T16" s="101"/>
      <c r="U16" s="32">
        <f t="shared" si="2"/>
        <v>0</v>
      </c>
      <c r="V16" s="32">
        <f t="shared" si="3"/>
        <v>0</v>
      </c>
      <c r="W16" s="32">
        <f t="shared" si="4"/>
        <v>20</v>
      </c>
      <c r="X16" s="32">
        <v>15</v>
      </c>
    </row>
    <row r="17" spans="1:24" ht="50.1" customHeight="1" x14ac:dyDescent="0.2">
      <c r="A17" s="4" t="s">
        <v>124</v>
      </c>
      <c r="B17" s="11" t="s">
        <v>161</v>
      </c>
      <c r="C17" s="16" t="s">
        <v>154</v>
      </c>
      <c r="D17" s="5" t="s">
        <v>128</v>
      </c>
      <c r="E17" s="4" t="s">
        <v>460</v>
      </c>
      <c r="F17" s="4" t="s">
        <v>314</v>
      </c>
      <c r="G17" s="4" t="s">
        <v>473</v>
      </c>
      <c r="H17" s="4" t="s">
        <v>131</v>
      </c>
      <c r="I17" s="29" t="s">
        <v>474</v>
      </c>
      <c r="J17" s="29" t="s">
        <v>138</v>
      </c>
      <c r="K17" s="6">
        <v>7290000</v>
      </c>
      <c r="L17" s="3">
        <v>31.118956465178137</v>
      </c>
      <c r="M17" s="3">
        <v>23.193103175098116</v>
      </c>
      <c r="N17" s="3">
        <v>16.462950266571639</v>
      </c>
      <c r="O17" s="32"/>
      <c r="P17" s="36">
        <f t="shared" si="1"/>
        <v>35</v>
      </c>
      <c r="Q17" s="100">
        <v>100</v>
      </c>
      <c r="R17" s="100">
        <v>100</v>
      </c>
      <c r="S17" s="103">
        <f t="shared" si="0"/>
        <v>66.462950266571639</v>
      </c>
      <c r="T17" s="115" t="s">
        <v>570</v>
      </c>
      <c r="U17" s="32">
        <f t="shared" si="2"/>
        <v>0</v>
      </c>
      <c r="V17" s="32">
        <f t="shared" si="3"/>
        <v>0</v>
      </c>
      <c r="W17" s="32">
        <f t="shared" si="4"/>
        <v>20</v>
      </c>
      <c r="X17" s="32">
        <v>15</v>
      </c>
    </row>
    <row r="18" spans="1:24" ht="50.1" customHeight="1" x14ac:dyDescent="0.2">
      <c r="A18" s="4" t="s">
        <v>121</v>
      </c>
      <c r="B18" s="11" t="s">
        <v>161</v>
      </c>
      <c r="C18" s="16" t="s">
        <v>154</v>
      </c>
      <c r="D18" s="5" t="s">
        <v>128</v>
      </c>
      <c r="E18" s="4" t="s">
        <v>460</v>
      </c>
      <c r="F18" s="4" t="s">
        <v>314</v>
      </c>
      <c r="G18" s="4" t="s">
        <v>467</v>
      </c>
      <c r="H18" s="4" t="s">
        <v>131</v>
      </c>
      <c r="I18" s="29" t="s">
        <v>468</v>
      </c>
      <c r="J18" s="29" t="s">
        <v>138</v>
      </c>
      <c r="K18" s="6">
        <v>7290000</v>
      </c>
      <c r="L18" s="3">
        <v>28.625467594297916</v>
      </c>
      <c r="M18" s="3">
        <v>20.971021855025644</v>
      </c>
      <c r="N18" s="3">
        <v>14.664474320745049</v>
      </c>
      <c r="O18" s="32"/>
      <c r="P18" s="36">
        <f t="shared" si="1"/>
        <v>35</v>
      </c>
      <c r="Q18" s="100">
        <v>100</v>
      </c>
      <c r="R18" s="100">
        <v>100</v>
      </c>
      <c r="S18" s="103">
        <f t="shared" si="0"/>
        <v>64.664474320745043</v>
      </c>
      <c r="T18" s="115" t="s">
        <v>570</v>
      </c>
      <c r="U18" s="32">
        <f t="shared" si="2"/>
        <v>0</v>
      </c>
      <c r="V18" s="32">
        <f t="shared" si="3"/>
        <v>0</v>
      </c>
      <c r="W18" s="32">
        <f t="shared" si="4"/>
        <v>20</v>
      </c>
      <c r="X18" s="32">
        <v>15</v>
      </c>
    </row>
    <row r="19" spans="1:24" ht="50.1" customHeight="1" x14ac:dyDescent="0.2">
      <c r="A19" s="4" t="s">
        <v>78</v>
      </c>
      <c r="B19" s="12" t="s">
        <v>189</v>
      </c>
      <c r="C19" s="27" t="s">
        <v>137</v>
      </c>
      <c r="D19" s="28" t="s">
        <v>128</v>
      </c>
      <c r="E19" s="4" t="s">
        <v>131</v>
      </c>
      <c r="F19" s="4" t="s">
        <v>365</v>
      </c>
      <c r="G19" s="4" t="s">
        <v>368</v>
      </c>
      <c r="H19" s="4" t="s">
        <v>131</v>
      </c>
      <c r="I19" s="29" t="s">
        <v>236</v>
      </c>
      <c r="J19" s="29" t="s">
        <v>224</v>
      </c>
      <c r="K19" s="6">
        <v>5750000</v>
      </c>
      <c r="L19" s="3">
        <v>12.971932707860516</v>
      </c>
      <c r="M19" s="3">
        <v>14.661609609075004</v>
      </c>
      <c r="N19" s="3">
        <v>9.4401260872600048</v>
      </c>
      <c r="O19" s="32"/>
      <c r="P19" s="36">
        <f t="shared" si="1"/>
        <v>35</v>
      </c>
      <c r="Q19" s="100">
        <v>100</v>
      </c>
      <c r="R19" s="100">
        <v>100</v>
      </c>
      <c r="S19" s="103">
        <f t="shared" si="0"/>
        <v>59.440126087260005</v>
      </c>
      <c r="T19" s="101" t="s">
        <v>574</v>
      </c>
      <c r="U19" s="32">
        <f t="shared" si="2"/>
        <v>0</v>
      </c>
      <c r="V19" s="32">
        <f t="shared" si="3"/>
        <v>0</v>
      </c>
      <c r="W19" s="32">
        <f t="shared" si="4"/>
        <v>20</v>
      </c>
      <c r="X19" s="32">
        <v>15</v>
      </c>
    </row>
    <row r="20" spans="1:24" ht="50.1" customHeight="1" x14ac:dyDescent="0.2">
      <c r="A20" s="4" t="s">
        <v>33</v>
      </c>
      <c r="B20" s="9" t="s">
        <v>180</v>
      </c>
      <c r="C20" s="13" t="s">
        <v>179</v>
      </c>
      <c r="D20" s="5" t="s">
        <v>128</v>
      </c>
      <c r="E20" s="4" t="s">
        <v>225</v>
      </c>
      <c r="F20" s="4" t="s">
        <v>226</v>
      </c>
      <c r="G20" s="4" t="s">
        <v>230</v>
      </c>
      <c r="H20" s="4" t="s">
        <v>131</v>
      </c>
      <c r="I20" s="29" t="s">
        <v>231</v>
      </c>
      <c r="J20" s="29" t="s">
        <v>224</v>
      </c>
      <c r="K20" s="6">
        <v>5750000</v>
      </c>
      <c r="L20" s="3">
        <v>10.803791102473989</v>
      </c>
      <c r="M20" s="3">
        <v>14.284629037130575</v>
      </c>
      <c r="N20" s="3">
        <v>8.2994293681044589</v>
      </c>
      <c r="O20" s="32"/>
      <c r="P20" s="36">
        <f t="shared" si="1"/>
        <v>35</v>
      </c>
      <c r="Q20" s="100">
        <v>100</v>
      </c>
      <c r="R20" s="100">
        <v>100</v>
      </c>
      <c r="S20" s="103">
        <f t="shared" si="0"/>
        <v>58.299429368104455</v>
      </c>
      <c r="T20" s="101" t="s">
        <v>574</v>
      </c>
      <c r="U20" s="32">
        <f t="shared" si="2"/>
        <v>0</v>
      </c>
      <c r="V20" s="32">
        <f t="shared" si="3"/>
        <v>0</v>
      </c>
      <c r="W20" s="32">
        <f t="shared" si="4"/>
        <v>20</v>
      </c>
      <c r="X20" s="32">
        <v>15</v>
      </c>
    </row>
    <row r="21" spans="1:24" ht="50.1" customHeight="1" x14ac:dyDescent="0.2">
      <c r="A21" s="4" t="s">
        <v>80</v>
      </c>
      <c r="B21" s="12" t="s">
        <v>189</v>
      </c>
      <c r="C21" s="27" t="s">
        <v>137</v>
      </c>
      <c r="D21" s="28" t="s">
        <v>128</v>
      </c>
      <c r="E21" s="4" t="s">
        <v>131</v>
      </c>
      <c r="F21" s="4" t="s">
        <v>365</v>
      </c>
      <c r="G21" s="4" t="s">
        <v>371</v>
      </c>
      <c r="H21" s="4" t="s">
        <v>131</v>
      </c>
      <c r="I21" s="29" t="s">
        <v>236</v>
      </c>
      <c r="J21" s="29" t="s">
        <v>224</v>
      </c>
      <c r="K21" s="6">
        <v>5750000</v>
      </c>
      <c r="L21" s="3">
        <v>13.032466316386612</v>
      </c>
      <c r="M21" s="3">
        <v>14.424323465860702</v>
      </c>
      <c r="N21" s="3">
        <v>8.2816402404405611</v>
      </c>
      <c r="O21" s="32"/>
      <c r="P21" s="36">
        <f t="shared" si="1"/>
        <v>35</v>
      </c>
      <c r="Q21" s="100">
        <v>100</v>
      </c>
      <c r="R21" s="100">
        <v>100</v>
      </c>
      <c r="S21" s="103">
        <f t="shared" si="0"/>
        <v>58.281640240440559</v>
      </c>
      <c r="T21" s="101" t="s">
        <v>574</v>
      </c>
      <c r="U21" s="32">
        <f t="shared" si="2"/>
        <v>0</v>
      </c>
      <c r="V21" s="32">
        <f t="shared" si="3"/>
        <v>0</v>
      </c>
      <c r="W21" s="32">
        <f t="shared" si="4"/>
        <v>20</v>
      </c>
      <c r="X21" s="32">
        <v>15</v>
      </c>
    </row>
    <row r="22" spans="1:24" ht="50.1" customHeight="1" x14ac:dyDescent="0.2">
      <c r="A22" s="4" t="s">
        <v>62</v>
      </c>
      <c r="B22" s="10" t="s">
        <v>196</v>
      </c>
      <c r="C22" s="15" t="s">
        <v>160</v>
      </c>
      <c r="D22" s="5" t="s">
        <v>135</v>
      </c>
      <c r="E22" s="4" t="s">
        <v>131</v>
      </c>
      <c r="F22" s="4" t="s">
        <v>325</v>
      </c>
      <c r="G22" s="4" t="s">
        <v>261</v>
      </c>
      <c r="H22" s="4" t="s">
        <v>326</v>
      </c>
      <c r="I22" s="29" t="s">
        <v>327</v>
      </c>
      <c r="J22" s="29" t="s">
        <v>132</v>
      </c>
      <c r="K22" s="6">
        <v>20486000</v>
      </c>
      <c r="L22" s="3" t="s">
        <v>130</v>
      </c>
      <c r="M22" s="3" t="s">
        <v>130</v>
      </c>
      <c r="N22" s="3">
        <v>17.743457138597368</v>
      </c>
      <c r="O22" s="32"/>
      <c r="P22" s="36">
        <f t="shared" si="1"/>
        <v>20</v>
      </c>
      <c r="Q22" s="100">
        <v>50</v>
      </c>
      <c r="R22" s="100">
        <v>100</v>
      </c>
      <c r="S22" s="103">
        <f t="shared" si="0"/>
        <v>55.243457138597364</v>
      </c>
      <c r="T22" s="115" t="s">
        <v>573</v>
      </c>
      <c r="U22" s="32">
        <f t="shared" si="2"/>
        <v>0</v>
      </c>
      <c r="V22" s="32">
        <f t="shared" si="3"/>
        <v>0</v>
      </c>
      <c r="W22" s="32">
        <f t="shared" si="4"/>
        <v>20</v>
      </c>
      <c r="X22" s="32">
        <v>0</v>
      </c>
    </row>
    <row r="23" spans="1:24" ht="50.1" customHeight="1" x14ac:dyDescent="0.2">
      <c r="A23" s="4" t="s">
        <v>112</v>
      </c>
      <c r="B23" s="10" t="s">
        <v>196</v>
      </c>
      <c r="C23" s="15" t="s">
        <v>160</v>
      </c>
      <c r="D23" s="5" t="s">
        <v>128</v>
      </c>
      <c r="E23" s="4" t="s">
        <v>448</v>
      </c>
      <c r="F23" s="4" t="s">
        <v>440</v>
      </c>
      <c r="G23" s="4" t="s">
        <v>447</v>
      </c>
      <c r="H23" s="4" t="s">
        <v>449</v>
      </c>
      <c r="I23" s="29" t="s">
        <v>153</v>
      </c>
      <c r="J23" s="29" t="s">
        <v>129</v>
      </c>
      <c r="K23" s="6">
        <v>36700000</v>
      </c>
      <c r="L23" s="3">
        <v>39.386124865997587</v>
      </c>
      <c r="M23" s="3">
        <v>32.732795591159864</v>
      </c>
      <c r="N23" s="3">
        <v>20.919133893785329</v>
      </c>
      <c r="O23" s="32"/>
      <c r="P23" s="36">
        <f t="shared" si="1"/>
        <v>35</v>
      </c>
      <c r="Q23" s="100">
        <v>100</v>
      </c>
      <c r="R23" s="100"/>
      <c r="S23" s="103">
        <f t="shared" si="0"/>
        <v>45.919133893785329</v>
      </c>
      <c r="T23" s="115" t="s">
        <v>578</v>
      </c>
      <c r="U23" s="32">
        <f t="shared" si="2"/>
        <v>0</v>
      </c>
      <c r="V23" s="32">
        <f t="shared" si="3"/>
        <v>0</v>
      </c>
      <c r="W23" s="32">
        <f t="shared" si="4"/>
        <v>20</v>
      </c>
      <c r="X23" s="32">
        <v>15</v>
      </c>
    </row>
    <row r="24" spans="1:24" ht="50.1" customHeight="1" x14ac:dyDescent="0.2">
      <c r="A24" s="4" t="s">
        <v>120</v>
      </c>
      <c r="B24" s="11" t="s">
        <v>161</v>
      </c>
      <c r="C24" s="16" t="s">
        <v>154</v>
      </c>
      <c r="D24" s="5" t="s">
        <v>128</v>
      </c>
      <c r="E24" s="4" t="s">
        <v>460</v>
      </c>
      <c r="F24" s="4" t="s">
        <v>314</v>
      </c>
      <c r="G24" s="4" t="s">
        <v>465</v>
      </c>
      <c r="H24" s="4" t="s">
        <v>131</v>
      </c>
      <c r="I24" s="29" t="s">
        <v>466</v>
      </c>
      <c r="J24" s="29" t="s">
        <v>138</v>
      </c>
      <c r="K24" s="6">
        <v>7290000</v>
      </c>
      <c r="L24" s="3">
        <v>37.605807481255255</v>
      </c>
      <c r="M24" s="3">
        <v>28.278558613863588</v>
      </c>
      <c r="N24" s="3">
        <v>20.606271175498815</v>
      </c>
      <c r="O24" s="32"/>
      <c r="P24" s="36">
        <f t="shared" si="1"/>
        <v>35</v>
      </c>
      <c r="Q24" s="100">
        <v>0</v>
      </c>
      <c r="R24" s="100">
        <v>100</v>
      </c>
      <c r="S24" s="103">
        <f t="shared" si="0"/>
        <v>45.606271175498819</v>
      </c>
      <c r="T24" s="101"/>
      <c r="U24" s="32">
        <f t="shared" si="2"/>
        <v>0</v>
      </c>
      <c r="V24" s="32">
        <f t="shared" si="3"/>
        <v>0</v>
      </c>
      <c r="W24" s="32">
        <f t="shared" si="4"/>
        <v>20</v>
      </c>
      <c r="X24" s="32">
        <v>15</v>
      </c>
    </row>
    <row r="25" spans="1:24" ht="50.1" customHeight="1" x14ac:dyDescent="0.2">
      <c r="A25" s="4" t="s">
        <v>126</v>
      </c>
      <c r="B25" s="10" t="s">
        <v>196</v>
      </c>
      <c r="C25" s="16" t="s">
        <v>154</v>
      </c>
      <c r="D25" s="5" t="s">
        <v>128</v>
      </c>
      <c r="E25" s="4" t="s">
        <v>460</v>
      </c>
      <c r="F25" s="4" t="s">
        <v>314</v>
      </c>
      <c r="G25" s="4" t="s">
        <v>477</v>
      </c>
      <c r="H25" s="4" t="s">
        <v>131</v>
      </c>
      <c r="I25" s="29" t="s">
        <v>478</v>
      </c>
      <c r="J25" s="29" t="s">
        <v>138</v>
      </c>
      <c r="K25" s="6">
        <v>7290000</v>
      </c>
      <c r="L25" s="3">
        <v>30.528230931881396</v>
      </c>
      <c r="M25" s="3">
        <v>23.884180481405643</v>
      </c>
      <c r="N25" s="3">
        <v>17.059776666755244</v>
      </c>
      <c r="O25" s="32"/>
      <c r="P25" s="36">
        <f t="shared" si="1"/>
        <v>35</v>
      </c>
      <c r="Q25" s="100">
        <v>0</v>
      </c>
      <c r="R25" s="100">
        <v>100</v>
      </c>
      <c r="S25" s="103">
        <f t="shared" si="0"/>
        <v>42.059776666755241</v>
      </c>
      <c r="T25" s="101"/>
      <c r="U25" s="32">
        <f t="shared" si="2"/>
        <v>0</v>
      </c>
      <c r="V25" s="32">
        <f t="shared" si="3"/>
        <v>0</v>
      </c>
      <c r="W25" s="32">
        <f t="shared" si="4"/>
        <v>20</v>
      </c>
      <c r="X25" s="32">
        <v>15</v>
      </c>
    </row>
    <row r="26" spans="1:24" ht="50.1" customHeight="1" x14ac:dyDescent="0.2">
      <c r="A26" s="4" t="s">
        <v>114</v>
      </c>
      <c r="B26" s="10" t="s">
        <v>196</v>
      </c>
      <c r="C26" s="15" t="s">
        <v>160</v>
      </c>
      <c r="D26" s="5" t="s">
        <v>142</v>
      </c>
      <c r="E26" s="4" t="s">
        <v>131</v>
      </c>
      <c r="F26" s="4" t="s">
        <v>453</v>
      </c>
      <c r="G26" s="4" t="s">
        <v>131</v>
      </c>
      <c r="H26" s="4" t="s">
        <v>131</v>
      </c>
      <c r="I26" s="29" t="s">
        <v>453</v>
      </c>
      <c r="J26" s="29" t="s">
        <v>307</v>
      </c>
      <c r="K26" s="6">
        <v>4350000</v>
      </c>
      <c r="L26" s="3" t="s">
        <v>130</v>
      </c>
      <c r="M26" s="3">
        <v>47.859665160600393</v>
      </c>
      <c r="N26" s="3">
        <v>38.167048924432713</v>
      </c>
      <c r="O26" s="32"/>
      <c r="P26" s="36">
        <f t="shared" si="1"/>
        <v>35</v>
      </c>
      <c r="Q26" s="100"/>
      <c r="R26" s="100"/>
      <c r="S26" s="103">
        <f t="shared" si="0"/>
        <v>38.167048924432713</v>
      </c>
      <c r="T26" s="101" t="s">
        <v>568</v>
      </c>
      <c r="U26" s="32">
        <f t="shared" si="2"/>
        <v>0</v>
      </c>
      <c r="V26" s="32">
        <f t="shared" si="3"/>
        <v>0</v>
      </c>
      <c r="W26" s="32">
        <f t="shared" si="4"/>
        <v>20</v>
      </c>
      <c r="X26" s="32">
        <v>15</v>
      </c>
    </row>
    <row r="27" spans="1:24" ht="50.1" customHeight="1" x14ac:dyDescent="0.2">
      <c r="A27" s="4" t="s">
        <v>48</v>
      </c>
      <c r="B27" s="10" t="s">
        <v>196</v>
      </c>
      <c r="C27" s="15" t="s">
        <v>160</v>
      </c>
      <c r="D27" s="5" t="s">
        <v>142</v>
      </c>
      <c r="E27" s="4" t="s">
        <v>275</v>
      </c>
      <c r="F27" s="4" t="s">
        <v>193</v>
      </c>
      <c r="G27" s="4" t="s">
        <v>278</v>
      </c>
      <c r="H27" s="4" t="s">
        <v>279</v>
      </c>
      <c r="I27" s="29" t="s">
        <v>152</v>
      </c>
      <c r="J27" s="29" t="s">
        <v>132</v>
      </c>
      <c r="K27" s="6">
        <v>32153000</v>
      </c>
      <c r="L27" s="3" t="s">
        <v>130</v>
      </c>
      <c r="M27" s="3">
        <v>36.003424289457634</v>
      </c>
      <c r="N27" s="3">
        <v>28.249699496485604</v>
      </c>
      <c r="O27" s="32"/>
      <c r="P27" s="36">
        <f t="shared" si="1"/>
        <v>35</v>
      </c>
      <c r="Q27" s="100"/>
      <c r="R27" s="100"/>
      <c r="S27" s="103">
        <f t="shared" si="0"/>
        <v>28.249699496485604</v>
      </c>
      <c r="T27" s="101" t="s">
        <v>568</v>
      </c>
      <c r="U27" s="32">
        <f t="shared" si="2"/>
        <v>0</v>
      </c>
      <c r="V27" s="32">
        <f t="shared" si="3"/>
        <v>0</v>
      </c>
      <c r="W27" s="32">
        <f t="shared" si="4"/>
        <v>20</v>
      </c>
      <c r="X27" s="32">
        <v>15</v>
      </c>
    </row>
    <row r="28" spans="1:24" ht="50.1" customHeight="1" x14ac:dyDescent="0.2">
      <c r="A28" s="4" t="s">
        <v>47</v>
      </c>
      <c r="B28" s="10" t="s">
        <v>196</v>
      </c>
      <c r="C28" s="15" t="s">
        <v>160</v>
      </c>
      <c r="D28" s="5" t="s">
        <v>142</v>
      </c>
      <c r="E28" s="4" t="s">
        <v>275</v>
      </c>
      <c r="F28" s="4" t="s">
        <v>193</v>
      </c>
      <c r="G28" s="4" t="s">
        <v>277</v>
      </c>
      <c r="H28" s="4" t="s">
        <v>278</v>
      </c>
      <c r="I28" s="29" t="s">
        <v>152</v>
      </c>
      <c r="J28" s="29" t="s">
        <v>132</v>
      </c>
      <c r="K28" s="6">
        <v>14232000</v>
      </c>
      <c r="L28" s="3" t="s">
        <v>130</v>
      </c>
      <c r="M28" s="3">
        <v>33.056528983075658</v>
      </c>
      <c r="N28" s="3">
        <v>26.381495918751348</v>
      </c>
      <c r="O28" s="32"/>
      <c r="P28" s="36">
        <f t="shared" si="1"/>
        <v>35</v>
      </c>
      <c r="Q28" s="100"/>
      <c r="R28" s="100"/>
      <c r="S28" s="103">
        <f t="shared" si="0"/>
        <v>26.381495918751348</v>
      </c>
      <c r="T28" s="101" t="s">
        <v>568</v>
      </c>
      <c r="U28" s="32">
        <f t="shared" si="2"/>
        <v>0</v>
      </c>
      <c r="V28" s="32">
        <f t="shared" si="3"/>
        <v>0</v>
      </c>
      <c r="W28" s="32">
        <f t="shared" si="4"/>
        <v>20</v>
      </c>
      <c r="X28" s="32">
        <v>15</v>
      </c>
    </row>
    <row r="29" spans="1:24" ht="50.1" customHeight="1" x14ac:dyDescent="0.2">
      <c r="A29" s="4" t="s">
        <v>17</v>
      </c>
      <c r="B29" s="11" t="s">
        <v>161</v>
      </c>
      <c r="C29" s="14" t="s">
        <v>140</v>
      </c>
      <c r="D29" s="5" t="s">
        <v>142</v>
      </c>
      <c r="E29" s="4" t="s">
        <v>162</v>
      </c>
      <c r="F29" s="4" t="s">
        <v>163</v>
      </c>
      <c r="G29" s="4" t="s">
        <v>168</v>
      </c>
      <c r="H29" s="4" t="s">
        <v>166</v>
      </c>
      <c r="I29" s="29" t="s">
        <v>152</v>
      </c>
      <c r="J29" s="29" t="s">
        <v>132</v>
      </c>
      <c r="K29" s="6">
        <v>9706000</v>
      </c>
      <c r="L29" s="3" t="s">
        <v>130</v>
      </c>
      <c r="M29" s="3">
        <v>34.646688042973565</v>
      </c>
      <c r="N29" s="3">
        <v>24.231040102510363</v>
      </c>
      <c r="O29" s="32"/>
      <c r="P29" s="36">
        <f t="shared" si="1"/>
        <v>20</v>
      </c>
      <c r="Q29" s="100"/>
      <c r="R29" s="100"/>
      <c r="S29" s="103">
        <f t="shared" si="0"/>
        <v>24.231040102510363</v>
      </c>
      <c r="T29" s="101" t="s">
        <v>568</v>
      </c>
      <c r="U29" s="32">
        <f t="shared" si="2"/>
        <v>0</v>
      </c>
      <c r="V29" s="32">
        <f t="shared" si="3"/>
        <v>0</v>
      </c>
      <c r="W29" s="32">
        <f t="shared" si="4"/>
        <v>20</v>
      </c>
      <c r="X29" s="32">
        <v>0</v>
      </c>
    </row>
    <row r="30" spans="1:24" ht="50.1" customHeight="1" x14ac:dyDescent="0.2">
      <c r="A30" s="4" t="s">
        <v>18</v>
      </c>
      <c r="B30" s="4" t="s">
        <v>143</v>
      </c>
      <c r="C30" s="14" t="s">
        <v>140</v>
      </c>
      <c r="D30" s="5" t="s">
        <v>142</v>
      </c>
      <c r="E30" s="4" t="s">
        <v>162</v>
      </c>
      <c r="F30" s="4" t="s">
        <v>163</v>
      </c>
      <c r="G30" s="4" t="s">
        <v>169</v>
      </c>
      <c r="H30" s="4" t="s">
        <v>168</v>
      </c>
      <c r="I30" s="29" t="s">
        <v>152</v>
      </c>
      <c r="J30" s="29" t="s">
        <v>132</v>
      </c>
      <c r="K30" s="6">
        <v>27513000</v>
      </c>
      <c r="L30" s="3" t="s">
        <v>130</v>
      </c>
      <c r="M30" s="3">
        <v>31.208150917751976</v>
      </c>
      <c r="N30" s="3">
        <v>21.743224915308332</v>
      </c>
      <c r="O30" s="32"/>
      <c r="P30" s="36">
        <f t="shared" si="1"/>
        <v>20</v>
      </c>
      <c r="Q30" s="100"/>
      <c r="R30" s="100"/>
      <c r="S30" s="103">
        <f t="shared" si="0"/>
        <v>21.743224915308332</v>
      </c>
      <c r="T30" s="101" t="s">
        <v>569</v>
      </c>
      <c r="U30" s="32">
        <f t="shared" si="2"/>
        <v>0</v>
      </c>
      <c r="V30" s="32">
        <f t="shared" si="3"/>
        <v>0</v>
      </c>
      <c r="W30" s="32">
        <f t="shared" si="4"/>
        <v>20</v>
      </c>
      <c r="X30" s="32">
        <v>0</v>
      </c>
    </row>
    <row r="31" spans="1:24" ht="50.1" customHeight="1" x14ac:dyDescent="0.2">
      <c r="A31" s="4" t="s">
        <v>111</v>
      </c>
      <c r="B31" s="10" t="s">
        <v>196</v>
      </c>
      <c r="C31" s="15" t="s">
        <v>160</v>
      </c>
      <c r="D31" s="5" t="s">
        <v>128</v>
      </c>
      <c r="E31" s="4" t="s">
        <v>446</v>
      </c>
      <c r="F31" s="4" t="s">
        <v>440</v>
      </c>
      <c r="G31" s="4" t="s">
        <v>445</v>
      </c>
      <c r="H31" s="4" t="s">
        <v>447</v>
      </c>
      <c r="I31" s="29" t="s">
        <v>153</v>
      </c>
      <c r="J31" s="29" t="s">
        <v>129</v>
      </c>
      <c r="K31" s="6">
        <v>57400000</v>
      </c>
      <c r="L31" s="3">
        <v>39.386124865997587</v>
      </c>
      <c r="M31" s="3">
        <v>32.732795591159864</v>
      </c>
      <c r="N31" s="3">
        <v>20.919133893785329</v>
      </c>
      <c r="O31" s="32"/>
      <c r="P31" s="36">
        <f t="shared" si="1"/>
        <v>35</v>
      </c>
      <c r="Q31" s="100"/>
      <c r="R31" s="100"/>
      <c r="S31" s="103">
        <f t="shared" si="0"/>
        <v>20.919133893785329</v>
      </c>
      <c r="T31" s="101" t="s">
        <v>568</v>
      </c>
      <c r="U31" s="32">
        <f t="shared" si="2"/>
        <v>0</v>
      </c>
      <c r="V31" s="32">
        <f t="shared" si="3"/>
        <v>0</v>
      </c>
      <c r="W31" s="32">
        <f t="shared" si="4"/>
        <v>20</v>
      </c>
      <c r="X31" s="32">
        <v>15</v>
      </c>
    </row>
    <row r="32" spans="1:24" ht="50.1" customHeight="1" x14ac:dyDescent="0.2">
      <c r="A32" s="4" t="s">
        <v>110</v>
      </c>
      <c r="B32" s="10" t="s">
        <v>196</v>
      </c>
      <c r="C32" s="15" t="s">
        <v>160</v>
      </c>
      <c r="D32" s="5" t="s">
        <v>128</v>
      </c>
      <c r="E32" s="4" t="s">
        <v>443</v>
      </c>
      <c r="F32" s="4" t="s">
        <v>440</v>
      </c>
      <c r="G32" s="4" t="s">
        <v>444</v>
      </c>
      <c r="H32" s="4" t="s">
        <v>445</v>
      </c>
      <c r="I32" s="29" t="s">
        <v>153</v>
      </c>
      <c r="J32" s="29" t="s">
        <v>129</v>
      </c>
      <c r="K32" s="6">
        <v>94800000</v>
      </c>
      <c r="L32" s="3">
        <v>39.386124865997587</v>
      </c>
      <c r="M32" s="3">
        <v>32.532795591159868</v>
      </c>
      <c r="N32" s="3">
        <v>20.919133893785329</v>
      </c>
      <c r="O32" s="32"/>
      <c r="P32" s="36">
        <f t="shared" si="1"/>
        <v>35</v>
      </c>
      <c r="Q32" s="100"/>
      <c r="R32" s="100"/>
      <c r="S32" s="103">
        <f t="shared" si="0"/>
        <v>20.919133893785329</v>
      </c>
      <c r="T32" s="101" t="s">
        <v>568</v>
      </c>
      <c r="U32" s="32">
        <f t="shared" si="2"/>
        <v>0</v>
      </c>
      <c r="V32" s="32">
        <f t="shared" si="3"/>
        <v>0</v>
      </c>
      <c r="W32" s="32">
        <f t="shared" si="4"/>
        <v>20</v>
      </c>
      <c r="X32" s="32">
        <v>15</v>
      </c>
    </row>
    <row r="33" spans="1:24" ht="50.1" customHeight="1" x14ac:dyDescent="0.2">
      <c r="A33" s="4" t="s">
        <v>109</v>
      </c>
      <c r="B33" s="12" t="s">
        <v>189</v>
      </c>
      <c r="C33" s="15" t="s">
        <v>160</v>
      </c>
      <c r="D33" s="5" t="s">
        <v>128</v>
      </c>
      <c r="E33" s="4" t="s">
        <v>439</v>
      </c>
      <c r="F33" s="4" t="s">
        <v>440</v>
      </c>
      <c r="G33" s="4" t="s">
        <v>441</v>
      </c>
      <c r="H33" s="4" t="s">
        <v>442</v>
      </c>
      <c r="I33" s="29" t="s">
        <v>153</v>
      </c>
      <c r="J33" s="29" t="s">
        <v>129</v>
      </c>
      <c r="K33" s="6">
        <v>38800000</v>
      </c>
      <c r="L33" s="3">
        <v>39.386124865997587</v>
      </c>
      <c r="M33" s="3">
        <v>32.332795591159865</v>
      </c>
      <c r="N33" s="3">
        <v>20.919133893785329</v>
      </c>
      <c r="O33" s="32"/>
      <c r="P33" s="36">
        <f t="shared" si="1"/>
        <v>35</v>
      </c>
      <c r="Q33" s="100"/>
      <c r="R33" s="100"/>
      <c r="S33" s="103">
        <f t="shared" si="0"/>
        <v>20.919133893785329</v>
      </c>
      <c r="T33" s="101" t="s">
        <v>568</v>
      </c>
      <c r="U33" s="32">
        <f t="shared" si="2"/>
        <v>0</v>
      </c>
      <c r="V33" s="32">
        <f t="shared" si="3"/>
        <v>0</v>
      </c>
      <c r="W33" s="32">
        <f t="shared" si="4"/>
        <v>20</v>
      </c>
      <c r="X33" s="32">
        <v>15</v>
      </c>
    </row>
    <row r="34" spans="1:24" ht="50.1" customHeight="1" x14ac:dyDescent="0.2">
      <c r="A34" s="4" t="s">
        <v>50</v>
      </c>
      <c r="B34" s="10" t="s">
        <v>196</v>
      </c>
      <c r="C34" s="15" t="s">
        <v>160</v>
      </c>
      <c r="D34" s="5" t="s">
        <v>135</v>
      </c>
      <c r="E34" s="4" t="s">
        <v>281</v>
      </c>
      <c r="F34" s="4" t="s">
        <v>282</v>
      </c>
      <c r="G34" s="4" t="s">
        <v>283</v>
      </c>
      <c r="H34" s="4" t="s">
        <v>284</v>
      </c>
      <c r="I34" s="29" t="s">
        <v>285</v>
      </c>
      <c r="J34" s="29" t="s">
        <v>132</v>
      </c>
      <c r="K34" s="6">
        <v>14836000</v>
      </c>
      <c r="L34" s="3" t="s">
        <v>130</v>
      </c>
      <c r="M34" s="3" t="s">
        <v>130</v>
      </c>
      <c r="N34" s="3">
        <v>20.83479687846765</v>
      </c>
      <c r="O34" s="32"/>
      <c r="P34" s="36">
        <f t="shared" si="1"/>
        <v>20</v>
      </c>
      <c r="Q34" s="100"/>
      <c r="R34" s="100"/>
      <c r="S34" s="103">
        <f t="shared" si="0"/>
        <v>20.83479687846765</v>
      </c>
      <c r="T34" s="101"/>
      <c r="U34" s="32">
        <f t="shared" si="2"/>
        <v>0</v>
      </c>
      <c r="V34" s="32">
        <f t="shared" si="3"/>
        <v>0</v>
      </c>
      <c r="W34" s="32">
        <f t="shared" si="4"/>
        <v>20</v>
      </c>
      <c r="X34" s="32">
        <v>0</v>
      </c>
    </row>
    <row r="35" spans="1:24" ht="50.1" customHeight="1" x14ac:dyDescent="0.2">
      <c r="A35" s="4" t="s">
        <v>70</v>
      </c>
      <c r="B35" s="11" t="s">
        <v>161</v>
      </c>
      <c r="C35" s="16" t="s">
        <v>154</v>
      </c>
      <c r="D35" s="5" t="s">
        <v>142</v>
      </c>
      <c r="E35" s="4" t="s">
        <v>131</v>
      </c>
      <c r="F35" s="4" t="s">
        <v>349</v>
      </c>
      <c r="G35" s="4" t="s">
        <v>251</v>
      </c>
      <c r="H35" s="4" t="s">
        <v>350</v>
      </c>
      <c r="I35" s="29" t="s">
        <v>351</v>
      </c>
      <c r="J35" s="29" t="s">
        <v>252</v>
      </c>
      <c r="K35" s="6">
        <v>17693000</v>
      </c>
      <c r="L35" s="3" t="s">
        <v>130</v>
      </c>
      <c r="M35" s="3">
        <v>23.883930248695862</v>
      </c>
      <c r="N35" s="3">
        <v>19.628185783433043</v>
      </c>
      <c r="O35" s="32"/>
      <c r="P35" s="36">
        <f t="shared" si="1"/>
        <v>27.5</v>
      </c>
      <c r="Q35" s="100"/>
      <c r="R35" s="100"/>
      <c r="S35" s="103">
        <f t="shared" si="0"/>
        <v>19.628185783433043</v>
      </c>
      <c r="T35" s="101"/>
      <c r="U35" s="32">
        <f t="shared" si="2"/>
        <v>0</v>
      </c>
      <c r="V35" s="32">
        <f t="shared" si="3"/>
        <v>0</v>
      </c>
      <c r="W35" s="32">
        <f t="shared" si="4"/>
        <v>20</v>
      </c>
      <c r="X35" s="32">
        <v>7.5</v>
      </c>
    </row>
    <row r="36" spans="1:24" ht="50.1" customHeight="1" x14ac:dyDescent="0.2">
      <c r="A36" s="4" t="s">
        <v>98</v>
      </c>
      <c r="B36" s="12" t="s">
        <v>189</v>
      </c>
      <c r="C36" s="27" t="s">
        <v>137</v>
      </c>
      <c r="D36" s="28" t="s">
        <v>135</v>
      </c>
      <c r="E36" s="4" t="s">
        <v>131</v>
      </c>
      <c r="F36" s="4" t="s">
        <v>421</v>
      </c>
      <c r="G36" s="4" t="s">
        <v>251</v>
      </c>
      <c r="H36" s="4" t="s">
        <v>422</v>
      </c>
      <c r="I36" s="29" t="s">
        <v>423</v>
      </c>
      <c r="J36" s="29" t="s">
        <v>132</v>
      </c>
      <c r="K36" s="6">
        <v>21476000</v>
      </c>
      <c r="L36" s="3" t="s">
        <v>130</v>
      </c>
      <c r="M36" s="3" t="s">
        <v>130</v>
      </c>
      <c r="N36" s="3">
        <v>19.24109741174885</v>
      </c>
      <c r="O36" s="32"/>
      <c r="P36" s="36">
        <f t="shared" ref="P36:P67" si="5">SUM(U36:X36)</f>
        <v>35</v>
      </c>
      <c r="Q36" s="100"/>
      <c r="R36" s="100"/>
      <c r="S36" s="103">
        <f t="shared" ref="S36:S67" si="6">+N36+(0.25*(Q36+R36))</f>
        <v>19.24109741174885</v>
      </c>
      <c r="T36" s="101" t="s">
        <v>565</v>
      </c>
      <c r="U36" s="32">
        <f t="shared" si="2"/>
        <v>0</v>
      </c>
      <c r="V36" s="32">
        <f t="shared" si="3"/>
        <v>0</v>
      </c>
      <c r="W36" s="32">
        <f t="shared" si="4"/>
        <v>20</v>
      </c>
      <c r="X36" s="32">
        <v>15</v>
      </c>
    </row>
    <row r="37" spans="1:24" ht="50.1" customHeight="1" x14ac:dyDescent="0.2">
      <c r="A37" s="4" t="s">
        <v>39</v>
      </c>
      <c r="B37" s="9" t="s">
        <v>180</v>
      </c>
      <c r="C37" s="13" t="s">
        <v>179</v>
      </c>
      <c r="D37" s="5" t="s">
        <v>142</v>
      </c>
      <c r="E37" s="4" t="s">
        <v>246</v>
      </c>
      <c r="F37" s="4" t="s">
        <v>247</v>
      </c>
      <c r="G37" s="4" t="s">
        <v>248</v>
      </c>
      <c r="H37" s="4" t="s">
        <v>249</v>
      </c>
      <c r="I37" s="29" t="s">
        <v>152</v>
      </c>
      <c r="J37" s="29" t="s">
        <v>132</v>
      </c>
      <c r="K37" s="6">
        <v>18086000</v>
      </c>
      <c r="L37" s="3" t="s">
        <v>130</v>
      </c>
      <c r="M37" s="3">
        <v>24.023433763663334</v>
      </c>
      <c r="N37" s="3">
        <v>19.165191662069009</v>
      </c>
      <c r="O37" s="32"/>
      <c r="P37" s="36">
        <f t="shared" si="5"/>
        <v>20</v>
      </c>
      <c r="Q37" s="100"/>
      <c r="R37" s="100"/>
      <c r="S37" s="103">
        <f t="shared" si="6"/>
        <v>19.165191662069009</v>
      </c>
      <c r="T37" s="101"/>
      <c r="U37" s="32">
        <f t="shared" ref="U37:U68" si="7">IF(AI37&lt;0.5,0,IF(AI37&lt;0.75,5,IF(AI37&lt;0.9,10,IF(AI37&lt;1,15,20))))</f>
        <v>0</v>
      </c>
      <c r="V37" s="32">
        <f t="shared" ref="V37:V68" si="8">IF(AB37&lt;30,0,IF(AB37&lt;51,8.33,IF(AB37&lt;66,16.67,25)))</f>
        <v>0</v>
      </c>
      <c r="W37" s="32">
        <f t="shared" ref="W37:W68" si="9">IF(AJ37&gt;1500,0,IF(AJ37&gt;1000,6.67,IF(AJ37&gt;500,13.33,20)))</f>
        <v>20</v>
      </c>
      <c r="X37" s="32">
        <v>0</v>
      </c>
    </row>
    <row r="38" spans="1:24" ht="50.1" customHeight="1" x14ac:dyDescent="0.2">
      <c r="A38" s="4" t="s">
        <v>60</v>
      </c>
      <c r="B38" s="10" t="s">
        <v>196</v>
      </c>
      <c r="C38" s="15" t="s">
        <v>160</v>
      </c>
      <c r="D38" s="5" t="s">
        <v>135</v>
      </c>
      <c r="E38" s="4" t="s">
        <v>315</v>
      </c>
      <c r="F38" s="4" t="s">
        <v>316</v>
      </c>
      <c r="G38" s="4" t="s">
        <v>319</v>
      </c>
      <c r="H38" s="4" t="s">
        <v>317</v>
      </c>
      <c r="I38" s="29" t="s">
        <v>318</v>
      </c>
      <c r="J38" s="29" t="s">
        <v>149</v>
      </c>
      <c r="K38" s="6">
        <v>36477000</v>
      </c>
      <c r="L38" s="3" t="s">
        <v>130</v>
      </c>
      <c r="M38" s="3" t="s">
        <v>130</v>
      </c>
      <c r="N38" s="3">
        <v>18.973818703305724</v>
      </c>
      <c r="O38" s="32"/>
      <c r="P38" s="36">
        <f t="shared" si="5"/>
        <v>27.5</v>
      </c>
      <c r="Q38" s="100"/>
      <c r="R38" s="100"/>
      <c r="S38" s="103">
        <f t="shared" si="6"/>
        <v>18.973818703305724</v>
      </c>
      <c r="T38" s="101"/>
      <c r="U38" s="32">
        <f t="shared" si="7"/>
        <v>0</v>
      </c>
      <c r="V38" s="32">
        <f t="shared" si="8"/>
        <v>0</v>
      </c>
      <c r="W38" s="32">
        <f t="shared" si="9"/>
        <v>20</v>
      </c>
      <c r="X38" s="32">
        <v>7.5</v>
      </c>
    </row>
    <row r="39" spans="1:24" ht="50.1" customHeight="1" x14ac:dyDescent="0.2">
      <c r="A39" s="4" t="s">
        <v>31</v>
      </c>
      <c r="B39" s="12" t="s">
        <v>189</v>
      </c>
      <c r="C39" s="27" t="s">
        <v>137</v>
      </c>
      <c r="D39" s="28" t="s">
        <v>142</v>
      </c>
      <c r="E39" s="4" t="s">
        <v>219</v>
      </c>
      <c r="F39" s="4" t="s">
        <v>220</v>
      </c>
      <c r="G39" s="4" t="s">
        <v>221</v>
      </c>
      <c r="H39" s="4" t="s">
        <v>222</v>
      </c>
      <c r="I39" s="29" t="s">
        <v>223</v>
      </c>
      <c r="J39" s="29" t="s">
        <v>132</v>
      </c>
      <c r="K39" s="6">
        <v>8049000</v>
      </c>
      <c r="L39" s="3" t="s">
        <v>130</v>
      </c>
      <c r="M39" s="3">
        <v>22.204460840514344</v>
      </c>
      <c r="N39" s="3">
        <v>18.700607515000694</v>
      </c>
      <c r="O39" s="32"/>
      <c r="P39" s="36">
        <f t="shared" si="5"/>
        <v>35</v>
      </c>
      <c r="Q39" s="100"/>
      <c r="R39" s="100"/>
      <c r="S39" s="103">
        <f t="shared" si="6"/>
        <v>18.700607515000694</v>
      </c>
      <c r="T39" s="101"/>
      <c r="U39" s="32">
        <f t="shared" si="7"/>
        <v>0</v>
      </c>
      <c r="V39" s="32">
        <f t="shared" si="8"/>
        <v>0</v>
      </c>
      <c r="W39" s="32">
        <f t="shared" si="9"/>
        <v>20</v>
      </c>
      <c r="X39" s="32">
        <v>15</v>
      </c>
    </row>
    <row r="40" spans="1:24" ht="50.1" customHeight="1" x14ac:dyDescent="0.2">
      <c r="A40" s="4" t="s">
        <v>108</v>
      </c>
      <c r="B40" s="11" t="s">
        <v>161</v>
      </c>
      <c r="C40" s="16" t="s">
        <v>154</v>
      </c>
      <c r="D40" s="5" t="s">
        <v>128</v>
      </c>
      <c r="E40" s="4" t="s">
        <v>131</v>
      </c>
      <c r="F40" s="4" t="s">
        <v>314</v>
      </c>
      <c r="G40" s="4" t="s">
        <v>438</v>
      </c>
      <c r="H40" s="4" t="s">
        <v>139</v>
      </c>
      <c r="I40" s="29" t="s">
        <v>433</v>
      </c>
      <c r="J40" s="29" t="s">
        <v>132</v>
      </c>
      <c r="K40" s="6">
        <v>143388000</v>
      </c>
      <c r="L40" s="3">
        <v>34.118102035376644</v>
      </c>
      <c r="M40" s="3">
        <v>24.982695323647039</v>
      </c>
      <c r="N40" s="3">
        <v>18.67214524310031</v>
      </c>
      <c r="O40" s="32"/>
      <c r="P40" s="36">
        <f t="shared" si="5"/>
        <v>27.5</v>
      </c>
      <c r="Q40" s="100"/>
      <c r="R40" s="100"/>
      <c r="S40" s="103">
        <f t="shared" si="6"/>
        <v>18.67214524310031</v>
      </c>
      <c r="T40" s="101"/>
      <c r="U40" s="32">
        <f t="shared" si="7"/>
        <v>0</v>
      </c>
      <c r="V40" s="32">
        <f t="shared" si="8"/>
        <v>0</v>
      </c>
      <c r="W40" s="32">
        <f t="shared" si="9"/>
        <v>20</v>
      </c>
      <c r="X40" s="32">
        <v>7.5</v>
      </c>
    </row>
    <row r="41" spans="1:24" ht="50.1" customHeight="1" x14ac:dyDescent="0.2">
      <c r="A41" s="4" t="s">
        <v>42</v>
      </c>
      <c r="B41" s="10" t="s">
        <v>196</v>
      </c>
      <c r="C41" s="15" t="s">
        <v>160</v>
      </c>
      <c r="D41" s="5" t="s">
        <v>135</v>
      </c>
      <c r="E41" s="4" t="s">
        <v>258</v>
      </c>
      <c r="F41" s="4" t="s">
        <v>259</v>
      </c>
      <c r="G41" s="4" t="s">
        <v>260</v>
      </c>
      <c r="H41" s="4" t="s">
        <v>261</v>
      </c>
      <c r="I41" s="29" t="s">
        <v>262</v>
      </c>
      <c r="J41" s="29" t="s">
        <v>132</v>
      </c>
      <c r="K41" s="6">
        <v>21298000</v>
      </c>
      <c r="L41" s="3" t="s">
        <v>130</v>
      </c>
      <c r="M41" s="3" t="s">
        <v>130</v>
      </c>
      <c r="N41" s="3">
        <v>18.287133458794933</v>
      </c>
      <c r="O41" s="32"/>
      <c r="P41" s="36">
        <f t="shared" si="5"/>
        <v>20</v>
      </c>
      <c r="Q41" s="100"/>
      <c r="R41" s="100"/>
      <c r="S41" s="103">
        <f t="shared" si="6"/>
        <v>18.287133458794933</v>
      </c>
      <c r="T41" s="101"/>
      <c r="U41" s="32">
        <f t="shared" si="7"/>
        <v>0</v>
      </c>
      <c r="V41" s="32">
        <f t="shared" si="8"/>
        <v>0</v>
      </c>
      <c r="W41" s="32">
        <f t="shared" si="9"/>
        <v>20</v>
      </c>
      <c r="X41" s="32">
        <v>0</v>
      </c>
    </row>
    <row r="42" spans="1:24" ht="50.1" customHeight="1" x14ac:dyDescent="0.2">
      <c r="A42" s="4" t="s">
        <v>55</v>
      </c>
      <c r="B42" s="10" t="s">
        <v>196</v>
      </c>
      <c r="C42" s="15" t="s">
        <v>160</v>
      </c>
      <c r="D42" s="5" t="s">
        <v>135</v>
      </c>
      <c r="E42" s="4" t="s">
        <v>302</v>
      </c>
      <c r="F42" s="4" t="s">
        <v>303</v>
      </c>
      <c r="G42" s="4" t="s">
        <v>304</v>
      </c>
      <c r="H42" s="4" t="s">
        <v>305</v>
      </c>
      <c r="I42" s="29" t="s">
        <v>306</v>
      </c>
      <c r="J42" s="29" t="s">
        <v>132</v>
      </c>
      <c r="K42" s="6">
        <v>12062000</v>
      </c>
      <c r="L42" s="3" t="s">
        <v>130</v>
      </c>
      <c r="M42" s="3" t="s">
        <v>130</v>
      </c>
      <c r="N42" s="3">
        <v>18.277500750878733</v>
      </c>
      <c r="O42" s="32"/>
      <c r="P42" s="36">
        <f t="shared" si="5"/>
        <v>20</v>
      </c>
      <c r="Q42" s="100"/>
      <c r="R42" s="100"/>
      <c r="S42" s="103">
        <f t="shared" si="6"/>
        <v>18.277500750878733</v>
      </c>
      <c r="T42" s="101"/>
      <c r="U42" s="32">
        <f t="shared" si="7"/>
        <v>0</v>
      </c>
      <c r="V42" s="32">
        <f t="shared" si="8"/>
        <v>0</v>
      </c>
      <c r="W42" s="32">
        <f t="shared" si="9"/>
        <v>20</v>
      </c>
      <c r="X42" s="32">
        <v>0</v>
      </c>
    </row>
    <row r="43" spans="1:24" ht="50.1" customHeight="1" x14ac:dyDescent="0.2">
      <c r="A43" s="4" t="s">
        <v>46</v>
      </c>
      <c r="B43" s="10" t="s">
        <v>196</v>
      </c>
      <c r="C43" s="15" t="s">
        <v>160</v>
      </c>
      <c r="D43" s="5" t="s">
        <v>142</v>
      </c>
      <c r="E43" s="4" t="s">
        <v>275</v>
      </c>
      <c r="F43" s="4" t="s">
        <v>193</v>
      </c>
      <c r="G43" s="4" t="s">
        <v>276</v>
      </c>
      <c r="H43" s="4" t="s">
        <v>277</v>
      </c>
      <c r="I43" s="29" t="s">
        <v>152</v>
      </c>
      <c r="J43" s="29" t="s">
        <v>132</v>
      </c>
      <c r="K43" s="6">
        <v>9056000</v>
      </c>
      <c r="L43" s="3" t="s">
        <v>130</v>
      </c>
      <c r="M43" s="3">
        <v>22.040706506560497</v>
      </c>
      <c r="N43" s="3">
        <v>18.204552476627896</v>
      </c>
      <c r="O43" s="32"/>
      <c r="P43" s="36">
        <f t="shared" si="5"/>
        <v>20</v>
      </c>
      <c r="Q43" s="100"/>
      <c r="R43" s="100"/>
      <c r="S43" s="103">
        <f t="shared" si="6"/>
        <v>18.204552476627896</v>
      </c>
      <c r="T43" s="101"/>
      <c r="U43" s="32">
        <f t="shared" si="7"/>
        <v>0</v>
      </c>
      <c r="V43" s="32">
        <f t="shared" si="8"/>
        <v>0</v>
      </c>
      <c r="W43" s="32">
        <f t="shared" si="9"/>
        <v>20</v>
      </c>
      <c r="X43" s="32">
        <v>0</v>
      </c>
    </row>
    <row r="44" spans="1:24" ht="50.1" customHeight="1" x14ac:dyDescent="0.2">
      <c r="A44" s="4" t="s">
        <v>27</v>
      </c>
      <c r="B44" s="4" t="s">
        <v>143</v>
      </c>
      <c r="C44" s="14" t="s">
        <v>140</v>
      </c>
      <c r="D44" s="5" t="s">
        <v>142</v>
      </c>
      <c r="E44" s="4" t="s">
        <v>192</v>
      </c>
      <c r="F44" s="4" t="s">
        <v>203</v>
      </c>
      <c r="G44" s="4" t="s">
        <v>204</v>
      </c>
      <c r="H44" s="4" t="s">
        <v>205</v>
      </c>
      <c r="I44" s="29" t="s">
        <v>200</v>
      </c>
      <c r="J44" s="29" t="s">
        <v>129</v>
      </c>
      <c r="K44" s="6">
        <v>97327000</v>
      </c>
      <c r="L44" s="3" t="s">
        <v>130</v>
      </c>
      <c r="M44" s="3">
        <v>26.420200234274631</v>
      </c>
      <c r="N44" s="3">
        <v>17.366387896293467</v>
      </c>
      <c r="O44" s="32"/>
      <c r="P44" s="36">
        <f t="shared" si="5"/>
        <v>20</v>
      </c>
      <c r="Q44" s="100"/>
      <c r="R44" s="100"/>
      <c r="S44" s="103">
        <f t="shared" si="6"/>
        <v>17.366387896293467</v>
      </c>
      <c r="T44" s="101"/>
      <c r="U44" s="32">
        <f t="shared" si="7"/>
        <v>0</v>
      </c>
      <c r="V44" s="32">
        <f t="shared" si="8"/>
        <v>0</v>
      </c>
      <c r="W44" s="32">
        <f t="shared" si="9"/>
        <v>20</v>
      </c>
      <c r="X44" s="32">
        <v>0</v>
      </c>
    </row>
    <row r="45" spans="1:24" ht="50.1" customHeight="1" x14ac:dyDescent="0.2">
      <c r="A45" s="4" t="s">
        <v>107</v>
      </c>
      <c r="B45" s="10" t="s">
        <v>196</v>
      </c>
      <c r="C45" s="16" t="s">
        <v>154</v>
      </c>
      <c r="D45" s="5" t="s">
        <v>128</v>
      </c>
      <c r="E45" s="4" t="s">
        <v>131</v>
      </c>
      <c r="F45" s="4" t="s">
        <v>314</v>
      </c>
      <c r="G45" s="4" t="s">
        <v>436</v>
      </c>
      <c r="H45" s="4" t="s">
        <v>438</v>
      </c>
      <c r="I45" s="29" t="s">
        <v>433</v>
      </c>
      <c r="J45" s="29" t="s">
        <v>132</v>
      </c>
      <c r="K45" s="6">
        <v>189970000</v>
      </c>
      <c r="L45" s="3">
        <v>32.876605484344594</v>
      </c>
      <c r="M45" s="3">
        <v>24.083795537929984</v>
      </c>
      <c r="N45" s="3">
        <v>17.268990364536165</v>
      </c>
      <c r="O45" s="32"/>
      <c r="P45" s="36">
        <f t="shared" si="5"/>
        <v>27.5</v>
      </c>
      <c r="Q45" s="100"/>
      <c r="R45" s="100"/>
      <c r="S45" s="103">
        <f t="shared" si="6"/>
        <v>17.268990364536165</v>
      </c>
      <c r="T45" s="101"/>
      <c r="U45" s="32">
        <f t="shared" si="7"/>
        <v>0</v>
      </c>
      <c r="V45" s="32">
        <f t="shared" si="8"/>
        <v>0</v>
      </c>
      <c r="W45" s="32">
        <f t="shared" si="9"/>
        <v>20</v>
      </c>
      <c r="X45" s="32">
        <v>7.5</v>
      </c>
    </row>
    <row r="46" spans="1:24" ht="50.1" customHeight="1" x14ac:dyDescent="0.2">
      <c r="A46" s="4" t="s">
        <v>104</v>
      </c>
      <c r="B46" s="12" t="s">
        <v>189</v>
      </c>
      <c r="C46" s="27" t="s">
        <v>137</v>
      </c>
      <c r="D46" s="28" t="s">
        <v>128</v>
      </c>
      <c r="E46" s="4" t="s">
        <v>131</v>
      </c>
      <c r="F46" s="4" t="s">
        <v>314</v>
      </c>
      <c r="G46" s="4" t="s">
        <v>432</v>
      </c>
      <c r="H46" s="4" t="s">
        <v>434</v>
      </c>
      <c r="I46" s="29" t="s">
        <v>433</v>
      </c>
      <c r="J46" s="29" t="s">
        <v>132</v>
      </c>
      <c r="K46" s="6">
        <v>164338000</v>
      </c>
      <c r="L46" s="3">
        <v>29.905746703644095</v>
      </c>
      <c r="M46" s="3">
        <v>24.486713464171586</v>
      </c>
      <c r="N46" s="3">
        <v>17.14663209930173</v>
      </c>
      <c r="O46" s="32"/>
      <c r="P46" s="36">
        <f t="shared" si="5"/>
        <v>27.5</v>
      </c>
      <c r="Q46" s="100"/>
      <c r="R46" s="100"/>
      <c r="S46" s="103">
        <f t="shared" si="6"/>
        <v>17.14663209930173</v>
      </c>
      <c r="T46" s="101"/>
      <c r="U46" s="32">
        <f t="shared" si="7"/>
        <v>0</v>
      </c>
      <c r="V46" s="32">
        <f t="shared" si="8"/>
        <v>0</v>
      </c>
      <c r="W46" s="32">
        <f t="shared" si="9"/>
        <v>20</v>
      </c>
      <c r="X46" s="32">
        <v>7.5</v>
      </c>
    </row>
    <row r="47" spans="1:24" ht="50.1" customHeight="1" x14ac:dyDescent="0.2">
      <c r="A47" s="4" t="s">
        <v>59</v>
      </c>
      <c r="B47" s="10" t="s">
        <v>196</v>
      </c>
      <c r="C47" s="15" t="s">
        <v>160</v>
      </c>
      <c r="D47" s="5" t="s">
        <v>135</v>
      </c>
      <c r="E47" s="4" t="s">
        <v>315</v>
      </c>
      <c r="F47" s="4" t="s">
        <v>316</v>
      </c>
      <c r="G47" s="4" t="s">
        <v>211</v>
      </c>
      <c r="H47" s="4" t="s">
        <v>317</v>
      </c>
      <c r="I47" s="29" t="s">
        <v>318</v>
      </c>
      <c r="J47" s="29" t="s">
        <v>132</v>
      </c>
      <c r="K47" s="6">
        <v>15500000</v>
      </c>
      <c r="L47" s="3" t="s">
        <v>130</v>
      </c>
      <c r="M47" s="3" t="s">
        <v>130</v>
      </c>
      <c r="N47" s="3">
        <v>17.118427503121808</v>
      </c>
      <c r="O47" s="32"/>
      <c r="P47" s="36">
        <f t="shared" si="5"/>
        <v>27.5</v>
      </c>
      <c r="Q47" s="100"/>
      <c r="R47" s="100"/>
      <c r="S47" s="103">
        <f t="shared" si="6"/>
        <v>17.118427503121808</v>
      </c>
      <c r="T47" s="101"/>
      <c r="U47" s="32">
        <f t="shared" si="7"/>
        <v>0</v>
      </c>
      <c r="V47" s="32">
        <f t="shared" si="8"/>
        <v>0</v>
      </c>
      <c r="W47" s="32">
        <f t="shared" si="9"/>
        <v>20</v>
      </c>
      <c r="X47" s="32">
        <v>7.5</v>
      </c>
    </row>
    <row r="48" spans="1:24" ht="50.1" customHeight="1" x14ac:dyDescent="0.2">
      <c r="A48" s="4" t="s">
        <v>53</v>
      </c>
      <c r="B48" s="10" t="s">
        <v>196</v>
      </c>
      <c r="C48" s="15" t="s">
        <v>160</v>
      </c>
      <c r="D48" s="5" t="s">
        <v>128</v>
      </c>
      <c r="E48" s="4" t="s">
        <v>294</v>
      </c>
      <c r="F48" s="4" t="s">
        <v>295</v>
      </c>
      <c r="G48" s="4" t="s">
        <v>296</v>
      </c>
      <c r="H48" s="4" t="s">
        <v>297</v>
      </c>
      <c r="I48" s="29" t="s">
        <v>134</v>
      </c>
      <c r="J48" s="29" t="s">
        <v>132</v>
      </c>
      <c r="K48" s="6">
        <v>47903000</v>
      </c>
      <c r="L48" s="3">
        <v>26.983660093915397</v>
      </c>
      <c r="M48" s="3">
        <v>22.741273047284846</v>
      </c>
      <c r="N48" s="3">
        <v>16.880196394884145</v>
      </c>
      <c r="O48" s="32"/>
      <c r="P48" s="36">
        <f t="shared" si="5"/>
        <v>27.5</v>
      </c>
      <c r="Q48" s="100"/>
      <c r="R48" s="100"/>
      <c r="S48" s="103">
        <f t="shared" si="6"/>
        <v>16.880196394884145</v>
      </c>
      <c r="T48" s="101"/>
      <c r="U48" s="32">
        <f t="shared" si="7"/>
        <v>0</v>
      </c>
      <c r="V48" s="32">
        <f t="shared" si="8"/>
        <v>0</v>
      </c>
      <c r="W48" s="32">
        <f t="shared" si="9"/>
        <v>20</v>
      </c>
      <c r="X48" s="32">
        <v>7.5</v>
      </c>
    </row>
    <row r="49" spans="1:24" ht="50.1" customHeight="1" x14ac:dyDescent="0.2">
      <c r="A49" s="4" t="s">
        <v>41</v>
      </c>
      <c r="B49" s="10" t="s">
        <v>196</v>
      </c>
      <c r="C49" s="15" t="s">
        <v>160</v>
      </c>
      <c r="D49" s="5" t="s">
        <v>135</v>
      </c>
      <c r="E49" s="4" t="s">
        <v>253</v>
      </c>
      <c r="F49" s="4" t="s">
        <v>254</v>
      </c>
      <c r="G49" s="4" t="s">
        <v>255</v>
      </c>
      <c r="H49" s="4" t="s">
        <v>256</v>
      </c>
      <c r="I49" s="29" t="s">
        <v>257</v>
      </c>
      <c r="J49" s="29" t="s">
        <v>132</v>
      </c>
      <c r="K49" s="6">
        <v>13717000</v>
      </c>
      <c r="L49" s="3" t="s">
        <v>130</v>
      </c>
      <c r="M49" s="3" t="s">
        <v>130</v>
      </c>
      <c r="N49" s="3">
        <v>16.452375144295722</v>
      </c>
      <c r="O49" s="32"/>
      <c r="P49" s="36">
        <f t="shared" si="5"/>
        <v>27.5</v>
      </c>
      <c r="Q49" s="100"/>
      <c r="R49" s="100"/>
      <c r="S49" s="103">
        <f t="shared" si="6"/>
        <v>16.452375144295722</v>
      </c>
      <c r="T49" s="101"/>
      <c r="U49" s="32">
        <f t="shared" si="7"/>
        <v>0</v>
      </c>
      <c r="V49" s="32">
        <f t="shared" si="8"/>
        <v>0</v>
      </c>
      <c r="W49" s="32">
        <f t="shared" si="9"/>
        <v>20</v>
      </c>
      <c r="X49" s="32">
        <v>7.5</v>
      </c>
    </row>
    <row r="50" spans="1:24" ht="50.1" customHeight="1" x14ac:dyDescent="0.2">
      <c r="A50" s="4" t="s">
        <v>25</v>
      </c>
      <c r="B50" s="11" t="s">
        <v>161</v>
      </c>
      <c r="C50" s="16" t="s">
        <v>154</v>
      </c>
      <c r="D50" s="5" t="s">
        <v>142</v>
      </c>
      <c r="E50" s="4" t="s">
        <v>192</v>
      </c>
      <c r="F50" s="4" t="s">
        <v>197</v>
      </c>
      <c r="G50" s="4" t="s">
        <v>198</v>
      </c>
      <c r="H50" s="4" t="s">
        <v>199</v>
      </c>
      <c r="I50" s="29" t="s">
        <v>200</v>
      </c>
      <c r="J50" s="29" t="s">
        <v>129</v>
      </c>
      <c r="K50" s="6">
        <v>91066000</v>
      </c>
      <c r="L50" s="3" t="s">
        <v>130</v>
      </c>
      <c r="M50" s="3">
        <v>24.220327402757043</v>
      </c>
      <c r="N50" s="3">
        <v>16.40212957594445</v>
      </c>
      <c r="O50" s="32"/>
      <c r="P50" s="36">
        <f t="shared" si="5"/>
        <v>20</v>
      </c>
      <c r="Q50" s="100"/>
      <c r="R50" s="100"/>
      <c r="S50" s="103">
        <f t="shared" si="6"/>
        <v>16.40212957594445</v>
      </c>
      <c r="T50" s="101"/>
      <c r="U50" s="32">
        <f t="shared" si="7"/>
        <v>0</v>
      </c>
      <c r="V50" s="32">
        <f t="shared" si="8"/>
        <v>0</v>
      </c>
      <c r="W50" s="32">
        <f t="shared" si="9"/>
        <v>20</v>
      </c>
      <c r="X50" s="32">
        <v>0</v>
      </c>
    </row>
    <row r="51" spans="1:24" ht="50.1" customHeight="1" x14ac:dyDescent="0.2">
      <c r="A51" s="4" t="s">
        <v>94</v>
      </c>
      <c r="B51" s="10" t="s">
        <v>196</v>
      </c>
      <c r="C51" s="15" t="s">
        <v>160</v>
      </c>
      <c r="D51" s="5" t="s">
        <v>135</v>
      </c>
      <c r="E51" s="4" t="s">
        <v>131</v>
      </c>
      <c r="F51" s="4" t="s">
        <v>409</v>
      </c>
      <c r="G51" s="4" t="s">
        <v>405</v>
      </c>
      <c r="H51" s="4" t="s">
        <v>410</v>
      </c>
      <c r="I51" s="29" t="s">
        <v>399</v>
      </c>
      <c r="J51" s="29" t="s">
        <v>132</v>
      </c>
      <c r="K51" s="6">
        <v>17570000</v>
      </c>
      <c r="L51" s="3" t="s">
        <v>130</v>
      </c>
      <c r="M51" s="3" t="s">
        <v>130</v>
      </c>
      <c r="N51" s="3">
        <v>16.308636690689468</v>
      </c>
      <c r="O51" s="32"/>
      <c r="P51" s="36">
        <f t="shared" si="5"/>
        <v>20</v>
      </c>
      <c r="Q51" s="100"/>
      <c r="R51" s="100"/>
      <c r="S51" s="103">
        <f t="shared" si="6"/>
        <v>16.308636690689468</v>
      </c>
      <c r="T51" s="101"/>
      <c r="U51" s="32">
        <f t="shared" si="7"/>
        <v>0</v>
      </c>
      <c r="V51" s="32">
        <f t="shared" si="8"/>
        <v>0</v>
      </c>
      <c r="W51" s="32">
        <f t="shared" si="9"/>
        <v>20</v>
      </c>
      <c r="X51" s="32">
        <v>0</v>
      </c>
    </row>
    <row r="52" spans="1:24" ht="50.1" customHeight="1" x14ac:dyDescent="0.2">
      <c r="A52" s="4" t="s">
        <v>105</v>
      </c>
      <c r="B52" s="10" t="s">
        <v>196</v>
      </c>
      <c r="C52" s="15" t="s">
        <v>160</v>
      </c>
      <c r="D52" s="5" t="s">
        <v>128</v>
      </c>
      <c r="E52" s="4" t="s">
        <v>131</v>
      </c>
      <c r="F52" s="4" t="s">
        <v>314</v>
      </c>
      <c r="G52" s="4" t="s">
        <v>434</v>
      </c>
      <c r="H52" s="4" t="s">
        <v>435</v>
      </c>
      <c r="I52" s="29" t="s">
        <v>433</v>
      </c>
      <c r="J52" s="29" t="s">
        <v>132</v>
      </c>
      <c r="K52" s="6">
        <v>127570000</v>
      </c>
      <c r="L52" s="3">
        <v>27.804696152308665</v>
      </c>
      <c r="M52" s="3">
        <v>21.969344645749658</v>
      </c>
      <c r="N52" s="3">
        <v>16.264716809221518</v>
      </c>
      <c r="O52" s="32"/>
      <c r="P52" s="36">
        <f t="shared" si="5"/>
        <v>27.5</v>
      </c>
      <c r="Q52" s="100"/>
      <c r="R52" s="100"/>
      <c r="S52" s="103">
        <f t="shared" si="6"/>
        <v>16.264716809221518</v>
      </c>
      <c r="T52" s="101"/>
      <c r="U52" s="32">
        <f t="shared" si="7"/>
        <v>0</v>
      </c>
      <c r="V52" s="32">
        <f t="shared" si="8"/>
        <v>0</v>
      </c>
      <c r="W52" s="32">
        <f t="shared" si="9"/>
        <v>20</v>
      </c>
      <c r="X52" s="32">
        <v>7.5</v>
      </c>
    </row>
    <row r="53" spans="1:24" ht="50.1" customHeight="1" x14ac:dyDescent="0.2">
      <c r="A53" s="4" t="s">
        <v>73</v>
      </c>
      <c r="B53" s="11" t="s">
        <v>161</v>
      </c>
      <c r="C53" s="14" t="s">
        <v>140</v>
      </c>
      <c r="D53" s="5" t="s">
        <v>142</v>
      </c>
      <c r="E53" s="4" t="s">
        <v>131</v>
      </c>
      <c r="F53" s="4" t="s">
        <v>354</v>
      </c>
      <c r="G53" s="4" t="s">
        <v>355</v>
      </c>
      <c r="H53" s="4" t="s">
        <v>250</v>
      </c>
      <c r="I53" s="29" t="s">
        <v>356</v>
      </c>
      <c r="J53" s="29" t="s">
        <v>149</v>
      </c>
      <c r="K53" s="6">
        <v>47904000</v>
      </c>
      <c r="L53" s="3" t="s">
        <v>130</v>
      </c>
      <c r="M53" s="3">
        <v>21.594918452064729</v>
      </c>
      <c r="N53" s="3">
        <v>15.945911211432829</v>
      </c>
      <c r="O53" s="32"/>
      <c r="P53" s="36">
        <f t="shared" si="5"/>
        <v>20</v>
      </c>
      <c r="Q53" s="100"/>
      <c r="R53" s="100"/>
      <c r="S53" s="103">
        <f t="shared" si="6"/>
        <v>15.945911211432829</v>
      </c>
      <c r="T53" s="101"/>
      <c r="U53" s="32">
        <f t="shared" si="7"/>
        <v>0</v>
      </c>
      <c r="V53" s="32">
        <f t="shared" si="8"/>
        <v>0</v>
      </c>
      <c r="W53" s="32">
        <f t="shared" si="9"/>
        <v>20</v>
      </c>
      <c r="X53" s="32">
        <v>0</v>
      </c>
    </row>
    <row r="54" spans="1:24" ht="50.1" customHeight="1" x14ac:dyDescent="0.2">
      <c r="A54" s="4" t="s">
        <v>103</v>
      </c>
      <c r="B54" s="12" t="s">
        <v>189</v>
      </c>
      <c r="C54" s="27" t="s">
        <v>137</v>
      </c>
      <c r="D54" s="28" t="s">
        <v>128</v>
      </c>
      <c r="E54" s="4" t="s">
        <v>131</v>
      </c>
      <c r="F54" s="4" t="s">
        <v>314</v>
      </c>
      <c r="G54" s="4" t="s">
        <v>324</v>
      </c>
      <c r="H54" s="4" t="s">
        <v>432</v>
      </c>
      <c r="I54" s="29" t="s">
        <v>433</v>
      </c>
      <c r="J54" s="29" t="s">
        <v>132</v>
      </c>
      <c r="K54" s="6">
        <v>153787000</v>
      </c>
      <c r="L54" s="3">
        <v>29.093956829794561</v>
      </c>
      <c r="M54" s="3">
        <v>22.671186694867174</v>
      </c>
      <c r="N54" s="3">
        <v>15.555914329529262</v>
      </c>
      <c r="O54" s="32"/>
      <c r="P54" s="36">
        <f t="shared" si="5"/>
        <v>35</v>
      </c>
      <c r="Q54" s="100"/>
      <c r="R54" s="100"/>
      <c r="S54" s="103">
        <f t="shared" si="6"/>
        <v>15.555914329529262</v>
      </c>
      <c r="T54" s="101"/>
      <c r="U54" s="32">
        <f t="shared" si="7"/>
        <v>0</v>
      </c>
      <c r="V54" s="32">
        <f t="shared" si="8"/>
        <v>0</v>
      </c>
      <c r="W54" s="32">
        <f t="shared" si="9"/>
        <v>20</v>
      </c>
      <c r="X54" s="32">
        <v>15</v>
      </c>
    </row>
    <row r="55" spans="1:24" ht="50.1" customHeight="1" x14ac:dyDescent="0.2">
      <c r="A55" s="4" t="s">
        <v>44</v>
      </c>
      <c r="B55" s="10" t="s">
        <v>196</v>
      </c>
      <c r="C55" s="15" t="s">
        <v>160</v>
      </c>
      <c r="D55" s="5" t="s">
        <v>135</v>
      </c>
      <c r="E55" s="4" t="s">
        <v>268</v>
      </c>
      <c r="F55" s="4" t="s">
        <v>269</v>
      </c>
      <c r="G55" s="4" t="s">
        <v>261</v>
      </c>
      <c r="H55" s="4" t="s">
        <v>256</v>
      </c>
      <c r="I55" s="29" t="s">
        <v>152</v>
      </c>
      <c r="J55" s="29" t="s">
        <v>132</v>
      </c>
      <c r="K55" s="6">
        <v>14575000</v>
      </c>
      <c r="L55" s="3" t="s">
        <v>130</v>
      </c>
      <c r="M55" s="3" t="s">
        <v>130</v>
      </c>
      <c r="N55" s="3">
        <v>15.555043586846541</v>
      </c>
      <c r="O55" s="32"/>
      <c r="P55" s="36">
        <f t="shared" si="5"/>
        <v>20</v>
      </c>
      <c r="Q55" s="100"/>
      <c r="R55" s="100"/>
      <c r="S55" s="103">
        <f t="shared" si="6"/>
        <v>15.555043586846541</v>
      </c>
      <c r="T55" s="101"/>
      <c r="U55" s="32">
        <f t="shared" si="7"/>
        <v>0</v>
      </c>
      <c r="V55" s="32">
        <f t="shared" si="8"/>
        <v>0</v>
      </c>
      <c r="W55" s="32">
        <f t="shared" si="9"/>
        <v>20</v>
      </c>
      <c r="X55" s="32">
        <v>0</v>
      </c>
    </row>
    <row r="56" spans="1:24" ht="50.1" customHeight="1" x14ac:dyDescent="0.2">
      <c r="A56" s="4" t="s">
        <v>89</v>
      </c>
      <c r="B56" s="10" t="s">
        <v>196</v>
      </c>
      <c r="C56" s="15" t="s">
        <v>160</v>
      </c>
      <c r="D56" s="5" t="s">
        <v>135</v>
      </c>
      <c r="E56" s="4" t="s">
        <v>131</v>
      </c>
      <c r="F56" s="4" t="s">
        <v>396</v>
      </c>
      <c r="G56" s="4" t="s">
        <v>397</v>
      </c>
      <c r="H56" s="4" t="s">
        <v>398</v>
      </c>
      <c r="I56" s="29" t="s">
        <v>399</v>
      </c>
      <c r="J56" s="29" t="s">
        <v>132</v>
      </c>
      <c r="K56" s="6">
        <v>23513000</v>
      </c>
      <c r="L56" s="3" t="s">
        <v>130</v>
      </c>
      <c r="M56" s="3" t="s">
        <v>130</v>
      </c>
      <c r="N56" s="3">
        <v>15.258609372259864</v>
      </c>
      <c r="O56" s="32"/>
      <c r="P56" s="36">
        <f t="shared" si="5"/>
        <v>20</v>
      </c>
      <c r="Q56" s="100"/>
      <c r="R56" s="100"/>
      <c r="S56" s="103">
        <f t="shared" si="6"/>
        <v>15.258609372259864</v>
      </c>
      <c r="T56" s="101"/>
      <c r="U56" s="32">
        <f t="shared" si="7"/>
        <v>0</v>
      </c>
      <c r="V56" s="32">
        <f t="shared" si="8"/>
        <v>0</v>
      </c>
      <c r="W56" s="32">
        <f t="shared" si="9"/>
        <v>20</v>
      </c>
      <c r="X56" s="32">
        <v>0</v>
      </c>
    </row>
    <row r="57" spans="1:24" ht="50.1" customHeight="1" x14ac:dyDescent="0.2">
      <c r="A57" s="4" t="s">
        <v>63</v>
      </c>
      <c r="B57" s="10" t="s">
        <v>196</v>
      </c>
      <c r="C57" s="15" t="s">
        <v>160</v>
      </c>
      <c r="D57" s="5" t="s">
        <v>135</v>
      </c>
      <c r="E57" s="4" t="s">
        <v>131</v>
      </c>
      <c r="F57" s="4" t="s">
        <v>328</v>
      </c>
      <c r="G57" s="4" t="s">
        <v>329</v>
      </c>
      <c r="H57" s="4" t="s">
        <v>330</v>
      </c>
      <c r="I57" s="29" t="s">
        <v>331</v>
      </c>
      <c r="J57" s="29" t="s">
        <v>132</v>
      </c>
      <c r="K57" s="6">
        <v>25549000</v>
      </c>
      <c r="L57" s="3" t="s">
        <v>130</v>
      </c>
      <c r="M57" s="3" t="s">
        <v>130</v>
      </c>
      <c r="N57" s="3">
        <v>15.072785263698794</v>
      </c>
      <c r="O57" s="32"/>
      <c r="P57" s="36">
        <f t="shared" si="5"/>
        <v>27.5</v>
      </c>
      <c r="Q57" s="100"/>
      <c r="R57" s="100"/>
      <c r="S57" s="103">
        <f t="shared" si="6"/>
        <v>15.072785263698794</v>
      </c>
      <c r="T57" s="101"/>
      <c r="U57" s="32">
        <f t="shared" si="7"/>
        <v>0</v>
      </c>
      <c r="V57" s="32">
        <f t="shared" si="8"/>
        <v>0</v>
      </c>
      <c r="W57" s="32">
        <f t="shared" si="9"/>
        <v>20</v>
      </c>
      <c r="X57" s="32">
        <v>7.5</v>
      </c>
    </row>
    <row r="58" spans="1:24" ht="50.1" customHeight="1" x14ac:dyDescent="0.2">
      <c r="A58" s="4" t="s">
        <v>117</v>
      </c>
      <c r="B58" s="9" t="s">
        <v>180</v>
      </c>
      <c r="C58" s="13" t="s">
        <v>179</v>
      </c>
      <c r="D58" s="5" t="s">
        <v>128</v>
      </c>
      <c r="E58" s="4" t="s">
        <v>225</v>
      </c>
      <c r="F58" s="4" t="s">
        <v>170</v>
      </c>
      <c r="G58" s="4" t="s">
        <v>159</v>
      </c>
      <c r="H58" s="4" t="s">
        <v>131</v>
      </c>
      <c r="I58" s="29" t="s">
        <v>459</v>
      </c>
      <c r="J58" s="29" t="s">
        <v>224</v>
      </c>
      <c r="K58" s="6">
        <v>7130000</v>
      </c>
      <c r="L58" s="3">
        <v>23.862616343577642</v>
      </c>
      <c r="M58" s="3">
        <v>26.559458364699932</v>
      </c>
      <c r="N58" s="3">
        <v>14.914566691759946</v>
      </c>
      <c r="O58" s="32"/>
      <c r="P58" s="36">
        <f t="shared" si="5"/>
        <v>35</v>
      </c>
      <c r="Q58" s="100"/>
      <c r="R58" s="100"/>
      <c r="S58" s="103">
        <f t="shared" si="6"/>
        <v>14.914566691759946</v>
      </c>
      <c r="T58" s="101" t="s">
        <v>571</v>
      </c>
      <c r="U58" s="32">
        <f t="shared" si="7"/>
        <v>0</v>
      </c>
      <c r="V58" s="32">
        <f t="shared" si="8"/>
        <v>0</v>
      </c>
      <c r="W58" s="32">
        <f t="shared" si="9"/>
        <v>20</v>
      </c>
      <c r="X58" s="32">
        <v>15</v>
      </c>
    </row>
    <row r="59" spans="1:24" ht="50.1" customHeight="1" x14ac:dyDescent="0.2">
      <c r="A59" s="4" t="s">
        <v>93</v>
      </c>
      <c r="B59" s="10" t="s">
        <v>196</v>
      </c>
      <c r="C59" s="15" t="s">
        <v>160</v>
      </c>
      <c r="D59" s="5" t="s">
        <v>135</v>
      </c>
      <c r="E59" s="4" t="s">
        <v>408</v>
      </c>
      <c r="F59" s="4" t="s">
        <v>409</v>
      </c>
      <c r="G59" s="4" t="s">
        <v>401</v>
      </c>
      <c r="H59" s="4" t="s">
        <v>405</v>
      </c>
      <c r="I59" s="29" t="s">
        <v>399</v>
      </c>
      <c r="J59" s="29" t="s">
        <v>132</v>
      </c>
      <c r="K59" s="6">
        <v>40719000</v>
      </c>
      <c r="L59" s="3" t="s">
        <v>130</v>
      </c>
      <c r="M59" s="3" t="s">
        <v>130</v>
      </c>
      <c r="N59" s="3">
        <v>14.793648531782068</v>
      </c>
      <c r="O59" s="32"/>
      <c r="P59" s="36">
        <f t="shared" si="5"/>
        <v>27.5</v>
      </c>
      <c r="Q59" s="100"/>
      <c r="R59" s="100"/>
      <c r="S59" s="103">
        <f t="shared" si="6"/>
        <v>14.793648531782068</v>
      </c>
      <c r="T59" s="101"/>
      <c r="U59" s="32">
        <f t="shared" si="7"/>
        <v>0</v>
      </c>
      <c r="V59" s="32">
        <f t="shared" si="8"/>
        <v>0</v>
      </c>
      <c r="W59" s="32">
        <f t="shared" si="9"/>
        <v>20</v>
      </c>
      <c r="X59" s="32">
        <v>7.5</v>
      </c>
    </row>
    <row r="60" spans="1:24" ht="50.1" customHeight="1" x14ac:dyDescent="0.2">
      <c r="A60" s="4" t="s">
        <v>72</v>
      </c>
      <c r="B60" s="4" t="s">
        <v>155</v>
      </c>
      <c r="C60" s="16" t="s">
        <v>154</v>
      </c>
      <c r="D60" s="5" t="s">
        <v>142</v>
      </c>
      <c r="E60" s="4" t="s">
        <v>131</v>
      </c>
      <c r="F60" s="4" t="s">
        <v>146</v>
      </c>
      <c r="G60" s="4" t="s">
        <v>251</v>
      </c>
      <c r="H60" s="4" t="s">
        <v>139</v>
      </c>
      <c r="I60" s="29" t="s">
        <v>353</v>
      </c>
      <c r="J60" s="29" t="s">
        <v>132</v>
      </c>
      <c r="K60" s="6">
        <v>204786000</v>
      </c>
      <c r="L60" s="3" t="s">
        <v>130</v>
      </c>
      <c r="M60" s="3">
        <v>13.355713408878739</v>
      </c>
      <c r="N60" s="3">
        <v>14.657062855147121</v>
      </c>
      <c r="O60" s="32"/>
      <c r="P60" s="36">
        <f t="shared" si="5"/>
        <v>20</v>
      </c>
      <c r="Q60" s="100"/>
      <c r="R60" s="100"/>
      <c r="S60" s="103">
        <f t="shared" si="6"/>
        <v>14.657062855147121</v>
      </c>
      <c r="T60" s="101"/>
      <c r="U60" s="32">
        <f t="shared" si="7"/>
        <v>0</v>
      </c>
      <c r="V60" s="32">
        <f t="shared" si="8"/>
        <v>0</v>
      </c>
      <c r="W60" s="32">
        <f t="shared" si="9"/>
        <v>20</v>
      </c>
      <c r="X60" s="32">
        <v>0</v>
      </c>
    </row>
    <row r="61" spans="1:24" ht="50.1" customHeight="1" x14ac:dyDescent="0.2">
      <c r="A61" s="4" t="s">
        <v>96</v>
      </c>
      <c r="B61" s="11" t="s">
        <v>161</v>
      </c>
      <c r="C61" s="16" t="s">
        <v>154</v>
      </c>
      <c r="D61" s="5" t="s">
        <v>135</v>
      </c>
      <c r="E61" s="4" t="s">
        <v>131</v>
      </c>
      <c r="F61" s="4" t="s">
        <v>213</v>
      </c>
      <c r="G61" s="4" t="s">
        <v>414</v>
      </c>
      <c r="H61" s="4" t="s">
        <v>415</v>
      </c>
      <c r="I61" s="29" t="s">
        <v>416</v>
      </c>
      <c r="J61" s="29" t="s">
        <v>129</v>
      </c>
      <c r="K61" s="6">
        <v>21645000</v>
      </c>
      <c r="L61" s="3" t="s">
        <v>130</v>
      </c>
      <c r="M61" s="3" t="s">
        <v>130</v>
      </c>
      <c r="N61" s="3">
        <v>14.519244825873095</v>
      </c>
      <c r="O61" s="32"/>
      <c r="P61" s="36">
        <f t="shared" si="5"/>
        <v>20</v>
      </c>
      <c r="Q61" s="100"/>
      <c r="R61" s="100"/>
      <c r="S61" s="103">
        <f t="shared" si="6"/>
        <v>14.519244825873095</v>
      </c>
      <c r="T61" s="101"/>
      <c r="U61" s="32">
        <f t="shared" si="7"/>
        <v>0</v>
      </c>
      <c r="V61" s="32">
        <f t="shared" si="8"/>
        <v>0</v>
      </c>
      <c r="W61" s="32">
        <f t="shared" si="9"/>
        <v>20</v>
      </c>
      <c r="X61" s="32">
        <v>0</v>
      </c>
    </row>
    <row r="62" spans="1:24" ht="50.1" customHeight="1" x14ac:dyDescent="0.2">
      <c r="A62" s="4" t="s">
        <v>26</v>
      </c>
      <c r="B62" s="11" t="s">
        <v>161</v>
      </c>
      <c r="C62" s="14" t="s">
        <v>140</v>
      </c>
      <c r="D62" s="5" t="s">
        <v>142</v>
      </c>
      <c r="E62" s="4" t="s">
        <v>192</v>
      </c>
      <c r="F62" s="4" t="s">
        <v>201</v>
      </c>
      <c r="G62" s="4" t="s">
        <v>195</v>
      </c>
      <c r="H62" s="4" t="s">
        <v>202</v>
      </c>
      <c r="I62" s="29" t="s">
        <v>152</v>
      </c>
      <c r="J62" s="29" t="s">
        <v>132</v>
      </c>
      <c r="K62" s="6">
        <v>63202000</v>
      </c>
      <c r="L62" s="3" t="s">
        <v>130</v>
      </c>
      <c r="M62" s="3">
        <v>21.59692219298859</v>
      </c>
      <c r="N62" s="3">
        <v>14.453455078348913</v>
      </c>
      <c r="O62" s="32"/>
      <c r="P62" s="36">
        <f t="shared" si="5"/>
        <v>20</v>
      </c>
      <c r="Q62" s="100"/>
      <c r="R62" s="100"/>
      <c r="S62" s="103">
        <f t="shared" si="6"/>
        <v>14.453455078348913</v>
      </c>
      <c r="T62" s="101"/>
      <c r="U62" s="32">
        <f t="shared" si="7"/>
        <v>0</v>
      </c>
      <c r="V62" s="32">
        <f t="shared" si="8"/>
        <v>0</v>
      </c>
      <c r="W62" s="32">
        <f t="shared" si="9"/>
        <v>20</v>
      </c>
      <c r="X62" s="32">
        <v>0</v>
      </c>
    </row>
    <row r="63" spans="1:24" ht="50.1" customHeight="1" x14ac:dyDescent="0.2">
      <c r="A63" s="4" t="s">
        <v>58</v>
      </c>
      <c r="B63" s="10" t="s">
        <v>196</v>
      </c>
      <c r="C63" s="15" t="s">
        <v>160</v>
      </c>
      <c r="D63" s="5" t="s">
        <v>142</v>
      </c>
      <c r="E63" s="4" t="s">
        <v>311</v>
      </c>
      <c r="F63" s="4" t="s">
        <v>309</v>
      </c>
      <c r="G63" s="4" t="s">
        <v>313</v>
      </c>
      <c r="H63" s="4" t="s">
        <v>278</v>
      </c>
      <c r="I63" s="29" t="s">
        <v>152</v>
      </c>
      <c r="J63" s="29" t="s">
        <v>132</v>
      </c>
      <c r="K63" s="6">
        <v>15934000</v>
      </c>
      <c r="L63" s="3" t="s">
        <v>130</v>
      </c>
      <c r="M63" s="3">
        <v>17.295069612644291</v>
      </c>
      <c r="N63" s="3">
        <v>14.356144666029802</v>
      </c>
      <c r="O63" s="32"/>
      <c r="P63" s="36">
        <f t="shared" si="5"/>
        <v>27.5</v>
      </c>
      <c r="Q63" s="100"/>
      <c r="R63" s="100"/>
      <c r="S63" s="103">
        <f t="shared" si="6"/>
        <v>14.356144666029802</v>
      </c>
      <c r="T63" s="101"/>
      <c r="U63" s="32">
        <f t="shared" si="7"/>
        <v>0</v>
      </c>
      <c r="V63" s="32">
        <f t="shared" si="8"/>
        <v>0</v>
      </c>
      <c r="W63" s="32">
        <f t="shared" si="9"/>
        <v>20</v>
      </c>
      <c r="X63" s="32">
        <v>7.5</v>
      </c>
    </row>
    <row r="64" spans="1:24" ht="50.1" customHeight="1" x14ac:dyDescent="0.2">
      <c r="A64" s="4" t="s">
        <v>106</v>
      </c>
      <c r="B64" s="10" t="s">
        <v>196</v>
      </c>
      <c r="C64" s="15" t="s">
        <v>160</v>
      </c>
      <c r="D64" s="5" t="s">
        <v>128</v>
      </c>
      <c r="E64" s="4" t="s">
        <v>131</v>
      </c>
      <c r="F64" s="4" t="s">
        <v>314</v>
      </c>
      <c r="G64" s="4" t="s">
        <v>435</v>
      </c>
      <c r="H64" s="4" t="s">
        <v>436</v>
      </c>
      <c r="I64" s="29" t="s">
        <v>437</v>
      </c>
      <c r="J64" s="29" t="s">
        <v>132</v>
      </c>
      <c r="K64" s="6">
        <v>61631000</v>
      </c>
      <c r="L64" s="3">
        <v>25.761448350211001</v>
      </c>
      <c r="M64" s="3">
        <v>19.862601188222239</v>
      </c>
      <c r="N64" s="3">
        <v>14.235094459359239</v>
      </c>
      <c r="O64" s="32"/>
      <c r="P64" s="36">
        <f t="shared" si="5"/>
        <v>27.5</v>
      </c>
      <c r="Q64" s="100"/>
      <c r="R64" s="100"/>
      <c r="S64" s="103">
        <f t="shared" si="6"/>
        <v>14.235094459359239</v>
      </c>
      <c r="T64" s="101"/>
      <c r="U64" s="32">
        <f t="shared" si="7"/>
        <v>0</v>
      </c>
      <c r="V64" s="32">
        <f t="shared" si="8"/>
        <v>0</v>
      </c>
      <c r="W64" s="32">
        <f t="shared" si="9"/>
        <v>20</v>
      </c>
      <c r="X64" s="32">
        <v>7.5</v>
      </c>
    </row>
    <row r="65" spans="1:24" ht="50.1" customHeight="1" x14ac:dyDescent="0.2">
      <c r="A65" s="4" t="s">
        <v>56</v>
      </c>
      <c r="B65" s="10" t="s">
        <v>196</v>
      </c>
      <c r="C65" s="15" t="s">
        <v>160</v>
      </c>
      <c r="D65" s="5" t="s">
        <v>142</v>
      </c>
      <c r="E65" s="4" t="s">
        <v>308</v>
      </c>
      <c r="F65" s="4" t="s">
        <v>309</v>
      </c>
      <c r="G65" s="4" t="s">
        <v>278</v>
      </c>
      <c r="H65" s="4" t="s">
        <v>310</v>
      </c>
      <c r="I65" s="29" t="s">
        <v>263</v>
      </c>
      <c r="J65" s="29" t="s">
        <v>132</v>
      </c>
      <c r="K65" s="6">
        <v>21610000</v>
      </c>
      <c r="L65" s="3" t="s">
        <v>130</v>
      </c>
      <c r="M65" s="3">
        <v>17.585973420791635</v>
      </c>
      <c r="N65" s="3">
        <v>14.157764223413297</v>
      </c>
      <c r="O65" s="32"/>
      <c r="P65" s="36">
        <f t="shared" si="5"/>
        <v>27.5</v>
      </c>
      <c r="Q65" s="100"/>
      <c r="R65" s="100"/>
      <c r="S65" s="103">
        <f t="shared" si="6"/>
        <v>14.157764223413297</v>
      </c>
      <c r="T65" s="101"/>
      <c r="U65" s="32">
        <f t="shared" si="7"/>
        <v>0</v>
      </c>
      <c r="V65" s="32">
        <f t="shared" si="8"/>
        <v>0</v>
      </c>
      <c r="W65" s="32">
        <f t="shared" si="9"/>
        <v>20</v>
      </c>
      <c r="X65" s="32">
        <v>7.5</v>
      </c>
    </row>
    <row r="66" spans="1:24" ht="50.1" customHeight="1" x14ac:dyDescent="0.2">
      <c r="A66" s="4" t="s">
        <v>54</v>
      </c>
      <c r="B66" s="10" t="s">
        <v>196</v>
      </c>
      <c r="C66" s="15" t="s">
        <v>160</v>
      </c>
      <c r="D66" s="5" t="s">
        <v>142</v>
      </c>
      <c r="E66" s="4" t="s">
        <v>298</v>
      </c>
      <c r="F66" s="4" t="s">
        <v>299</v>
      </c>
      <c r="G66" s="4" t="s">
        <v>251</v>
      </c>
      <c r="H66" s="4" t="s">
        <v>300</v>
      </c>
      <c r="I66" s="29" t="s">
        <v>301</v>
      </c>
      <c r="J66" s="29" t="s">
        <v>132</v>
      </c>
      <c r="K66" s="6">
        <v>20240000</v>
      </c>
      <c r="L66" s="3" t="s">
        <v>130</v>
      </c>
      <c r="M66" s="3">
        <v>18.965285758744564</v>
      </c>
      <c r="N66" s="3">
        <v>13.92457021522771</v>
      </c>
      <c r="O66" s="32"/>
      <c r="P66" s="36">
        <f t="shared" si="5"/>
        <v>20</v>
      </c>
      <c r="Q66" s="100"/>
      <c r="R66" s="100"/>
      <c r="S66" s="103">
        <f t="shared" si="6"/>
        <v>13.92457021522771</v>
      </c>
      <c r="T66" s="101"/>
      <c r="U66" s="32">
        <f t="shared" si="7"/>
        <v>0</v>
      </c>
      <c r="V66" s="32">
        <f t="shared" si="8"/>
        <v>0</v>
      </c>
      <c r="W66" s="32">
        <f t="shared" si="9"/>
        <v>20</v>
      </c>
      <c r="X66" s="32">
        <v>0</v>
      </c>
    </row>
    <row r="67" spans="1:24" ht="50.1" customHeight="1" x14ac:dyDescent="0.2">
      <c r="A67" s="4" t="s">
        <v>57</v>
      </c>
      <c r="B67" s="10" t="s">
        <v>196</v>
      </c>
      <c r="C67" s="15" t="s">
        <v>160</v>
      </c>
      <c r="D67" s="5" t="s">
        <v>142</v>
      </c>
      <c r="E67" s="4" t="s">
        <v>311</v>
      </c>
      <c r="F67" s="4" t="s">
        <v>309</v>
      </c>
      <c r="G67" s="4" t="s">
        <v>312</v>
      </c>
      <c r="H67" s="4" t="s">
        <v>313</v>
      </c>
      <c r="I67" s="29" t="s">
        <v>152</v>
      </c>
      <c r="J67" s="29" t="s">
        <v>132</v>
      </c>
      <c r="K67" s="6">
        <v>10276000</v>
      </c>
      <c r="L67" s="3" t="s">
        <v>130</v>
      </c>
      <c r="M67" s="3">
        <v>16.45722581377979</v>
      </c>
      <c r="N67" s="3">
        <v>13.695972828001871</v>
      </c>
      <c r="O67" s="32"/>
      <c r="P67" s="36">
        <f t="shared" si="5"/>
        <v>27.5</v>
      </c>
      <c r="Q67" s="100"/>
      <c r="R67" s="100"/>
      <c r="S67" s="103">
        <f t="shared" si="6"/>
        <v>13.695972828001871</v>
      </c>
      <c r="T67" s="101"/>
      <c r="U67" s="32">
        <f t="shared" si="7"/>
        <v>0</v>
      </c>
      <c r="V67" s="32">
        <f t="shared" si="8"/>
        <v>0</v>
      </c>
      <c r="W67" s="32">
        <f t="shared" si="9"/>
        <v>20</v>
      </c>
      <c r="X67" s="32">
        <v>7.5</v>
      </c>
    </row>
    <row r="68" spans="1:24" ht="50.1" customHeight="1" x14ac:dyDescent="0.2">
      <c r="A68" s="4" t="s">
        <v>127</v>
      </c>
      <c r="B68" s="4" t="s">
        <v>155</v>
      </c>
      <c r="C68" s="16" t="s">
        <v>154</v>
      </c>
      <c r="D68" s="5" t="s">
        <v>142</v>
      </c>
      <c r="E68" s="4" t="s">
        <v>131</v>
      </c>
      <c r="F68" s="4" t="s">
        <v>145</v>
      </c>
      <c r="G68" s="4" t="s">
        <v>250</v>
      </c>
      <c r="H68" s="4" t="s">
        <v>479</v>
      </c>
      <c r="I68" s="29" t="s">
        <v>480</v>
      </c>
      <c r="J68" s="29" t="s">
        <v>132</v>
      </c>
      <c r="K68" s="6">
        <v>512883000</v>
      </c>
      <c r="L68" s="3" t="s">
        <v>130</v>
      </c>
      <c r="M68" s="3">
        <v>13.889931184642304</v>
      </c>
      <c r="N68" s="3">
        <v>13.625699371599172</v>
      </c>
      <c r="O68" s="32"/>
      <c r="P68" s="36">
        <f t="shared" ref="P68:P99" si="10">SUM(U68:X68)</f>
        <v>20</v>
      </c>
      <c r="Q68" s="100"/>
      <c r="R68" s="100"/>
      <c r="S68" s="103">
        <f t="shared" ref="S68:S99" si="11">+N68+(0.25*(Q68+R68))</f>
        <v>13.625699371599172</v>
      </c>
      <c r="T68" s="101"/>
      <c r="U68" s="32">
        <f t="shared" si="7"/>
        <v>0</v>
      </c>
      <c r="V68" s="32">
        <f t="shared" si="8"/>
        <v>0</v>
      </c>
      <c r="W68" s="32">
        <f t="shared" si="9"/>
        <v>20</v>
      </c>
      <c r="X68" s="32">
        <v>0</v>
      </c>
    </row>
    <row r="69" spans="1:24" ht="50.1" customHeight="1" x14ac:dyDescent="0.2">
      <c r="A69" s="4" t="s">
        <v>74</v>
      </c>
      <c r="B69" s="11" t="s">
        <v>161</v>
      </c>
      <c r="C69" s="15" t="s">
        <v>160</v>
      </c>
      <c r="D69" s="5" t="s">
        <v>135</v>
      </c>
      <c r="E69" s="4" t="s">
        <v>131</v>
      </c>
      <c r="F69" s="4" t="s">
        <v>357</v>
      </c>
      <c r="G69" s="4" t="s">
        <v>358</v>
      </c>
      <c r="H69" s="4" t="s">
        <v>159</v>
      </c>
      <c r="I69" s="29" t="s">
        <v>359</v>
      </c>
      <c r="J69" s="29" t="s">
        <v>132</v>
      </c>
      <c r="K69" s="6">
        <v>40144000</v>
      </c>
      <c r="L69" s="3" t="s">
        <v>130</v>
      </c>
      <c r="M69" s="3" t="s">
        <v>130</v>
      </c>
      <c r="N69" s="3">
        <v>13.560482633837962</v>
      </c>
      <c r="O69" s="32"/>
      <c r="P69" s="36">
        <f t="shared" si="10"/>
        <v>20</v>
      </c>
      <c r="Q69" s="100"/>
      <c r="R69" s="100"/>
      <c r="S69" s="103">
        <f t="shared" si="11"/>
        <v>13.560482633837962</v>
      </c>
      <c r="T69" s="101"/>
      <c r="U69" s="32">
        <f t="shared" ref="U69:U100" si="12">IF(AI69&lt;0.5,0,IF(AI69&lt;0.75,5,IF(AI69&lt;0.9,10,IF(AI69&lt;1,15,20))))</f>
        <v>0</v>
      </c>
      <c r="V69" s="32">
        <f t="shared" ref="V69:V100" si="13">IF(AB69&lt;30,0,IF(AB69&lt;51,8.33,IF(AB69&lt;66,16.67,25)))</f>
        <v>0</v>
      </c>
      <c r="W69" s="32">
        <f t="shared" ref="W69:W100" si="14">IF(AJ69&gt;1500,0,IF(AJ69&gt;1000,6.67,IF(AJ69&gt;500,13.33,20)))</f>
        <v>20</v>
      </c>
      <c r="X69" s="32">
        <v>0</v>
      </c>
    </row>
    <row r="70" spans="1:24" ht="50.1" customHeight="1" x14ac:dyDescent="0.2">
      <c r="A70" s="4" t="s">
        <v>102</v>
      </c>
      <c r="B70" s="12" t="s">
        <v>189</v>
      </c>
      <c r="C70" s="27" t="s">
        <v>137</v>
      </c>
      <c r="D70" s="28" t="s">
        <v>128</v>
      </c>
      <c r="E70" s="4" t="s">
        <v>131</v>
      </c>
      <c r="F70" s="4" t="s">
        <v>314</v>
      </c>
      <c r="G70" s="4" t="s">
        <v>141</v>
      </c>
      <c r="H70" s="4" t="s">
        <v>324</v>
      </c>
      <c r="I70" s="29" t="s">
        <v>374</v>
      </c>
      <c r="J70" s="29" t="s">
        <v>132</v>
      </c>
      <c r="K70" s="6">
        <v>107028000</v>
      </c>
      <c r="L70" s="3">
        <v>25.111949524692008</v>
      </c>
      <c r="M70" s="3">
        <v>19.905690300521602</v>
      </c>
      <c r="N70" s="3">
        <v>13.537113402901401</v>
      </c>
      <c r="O70" s="32"/>
      <c r="P70" s="36">
        <f t="shared" si="10"/>
        <v>27.5</v>
      </c>
      <c r="Q70" s="100"/>
      <c r="R70" s="100"/>
      <c r="S70" s="103">
        <f t="shared" si="11"/>
        <v>13.537113402901401</v>
      </c>
      <c r="T70" s="101"/>
      <c r="U70" s="32">
        <f t="shared" si="12"/>
        <v>0</v>
      </c>
      <c r="V70" s="32">
        <f t="shared" si="13"/>
        <v>0</v>
      </c>
      <c r="W70" s="32">
        <f t="shared" si="14"/>
        <v>20</v>
      </c>
      <c r="X70" s="32">
        <v>7.5</v>
      </c>
    </row>
    <row r="71" spans="1:24" ht="50.1" customHeight="1" x14ac:dyDescent="0.2">
      <c r="A71" s="4" t="s">
        <v>91</v>
      </c>
      <c r="B71" s="10" t="s">
        <v>196</v>
      </c>
      <c r="C71" s="15" t="s">
        <v>160</v>
      </c>
      <c r="D71" s="5" t="s">
        <v>135</v>
      </c>
      <c r="E71" s="4" t="s">
        <v>131</v>
      </c>
      <c r="F71" s="4" t="s">
        <v>403</v>
      </c>
      <c r="G71" s="4" t="s">
        <v>321</v>
      </c>
      <c r="H71" s="4" t="s">
        <v>404</v>
      </c>
      <c r="I71" s="29" t="s">
        <v>399</v>
      </c>
      <c r="J71" s="29" t="s">
        <v>132</v>
      </c>
      <c r="K71" s="6">
        <v>47601000</v>
      </c>
      <c r="L71" s="3" t="s">
        <v>130</v>
      </c>
      <c r="M71" s="3" t="s">
        <v>130</v>
      </c>
      <c r="N71" s="3">
        <v>13.468455526643446</v>
      </c>
      <c r="O71" s="32"/>
      <c r="P71" s="36">
        <f t="shared" si="10"/>
        <v>20</v>
      </c>
      <c r="Q71" s="100"/>
      <c r="R71" s="100"/>
      <c r="S71" s="103">
        <f t="shared" si="11"/>
        <v>13.468455526643446</v>
      </c>
      <c r="T71" s="101"/>
      <c r="U71" s="32">
        <f t="shared" si="12"/>
        <v>0</v>
      </c>
      <c r="V71" s="32">
        <f t="shared" si="13"/>
        <v>0</v>
      </c>
      <c r="W71" s="32">
        <f t="shared" si="14"/>
        <v>20</v>
      </c>
      <c r="X71" s="32">
        <v>0</v>
      </c>
    </row>
    <row r="72" spans="1:24" ht="50.1" customHeight="1" x14ac:dyDescent="0.2">
      <c r="A72" s="4" t="s">
        <v>65</v>
      </c>
      <c r="B72" s="11" t="s">
        <v>161</v>
      </c>
      <c r="C72" s="15" t="s">
        <v>160</v>
      </c>
      <c r="D72" s="5" t="s">
        <v>142</v>
      </c>
      <c r="E72" s="4" t="s">
        <v>131</v>
      </c>
      <c r="F72" s="4" t="s">
        <v>334</v>
      </c>
      <c r="G72" s="4" t="s">
        <v>159</v>
      </c>
      <c r="H72" s="4" t="s">
        <v>321</v>
      </c>
      <c r="I72" s="29" t="s">
        <v>335</v>
      </c>
      <c r="J72" s="29" t="s">
        <v>132</v>
      </c>
      <c r="K72" s="6">
        <v>192905000</v>
      </c>
      <c r="L72" s="3" t="s">
        <v>130</v>
      </c>
      <c r="M72" s="3">
        <v>19.422980664089202</v>
      </c>
      <c r="N72" s="3">
        <v>13.389459784940554</v>
      </c>
      <c r="O72" s="32"/>
      <c r="P72" s="36">
        <f t="shared" si="10"/>
        <v>20</v>
      </c>
      <c r="Q72" s="100"/>
      <c r="R72" s="100"/>
      <c r="S72" s="103">
        <f t="shared" si="11"/>
        <v>13.389459784940554</v>
      </c>
      <c r="T72" s="101"/>
      <c r="U72" s="32">
        <f t="shared" si="12"/>
        <v>0</v>
      </c>
      <c r="V72" s="32">
        <f t="shared" si="13"/>
        <v>0</v>
      </c>
      <c r="W72" s="32">
        <f t="shared" si="14"/>
        <v>20</v>
      </c>
      <c r="X72" s="32">
        <v>0</v>
      </c>
    </row>
    <row r="73" spans="1:24" ht="50.1" customHeight="1" x14ac:dyDescent="0.2">
      <c r="A73" s="4" t="s">
        <v>49</v>
      </c>
      <c r="B73" s="10" t="s">
        <v>196</v>
      </c>
      <c r="C73" s="15" t="s">
        <v>160</v>
      </c>
      <c r="D73" s="5" t="s">
        <v>142</v>
      </c>
      <c r="E73" s="4" t="s">
        <v>275</v>
      </c>
      <c r="F73" s="4" t="s">
        <v>193</v>
      </c>
      <c r="G73" s="4" t="s">
        <v>279</v>
      </c>
      <c r="H73" s="4" t="s">
        <v>280</v>
      </c>
      <c r="I73" s="29" t="s">
        <v>152</v>
      </c>
      <c r="J73" s="29" t="s">
        <v>132</v>
      </c>
      <c r="K73" s="6">
        <v>12840000</v>
      </c>
      <c r="L73" s="3" t="s">
        <v>130</v>
      </c>
      <c r="M73" s="3">
        <v>17.119531920348301</v>
      </c>
      <c r="N73" s="3">
        <v>13.369844137544348</v>
      </c>
      <c r="O73" s="32"/>
      <c r="P73" s="36">
        <f t="shared" si="10"/>
        <v>27.5</v>
      </c>
      <c r="Q73" s="100"/>
      <c r="R73" s="100"/>
      <c r="S73" s="103">
        <f t="shared" si="11"/>
        <v>13.369844137544348</v>
      </c>
      <c r="T73" s="101"/>
      <c r="U73" s="32">
        <f t="shared" si="12"/>
        <v>0</v>
      </c>
      <c r="V73" s="32">
        <f t="shared" si="13"/>
        <v>0</v>
      </c>
      <c r="W73" s="32">
        <f t="shared" si="14"/>
        <v>20</v>
      </c>
      <c r="X73" s="32">
        <v>7.5</v>
      </c>
    </row>
    <row r="74" spans="1:24" ht="50.1" customHeight="1" x14ac:dyDescent="0.2">
      <c r="A74" s="4" t="s">
        <v>119</v>
      </c>
      <c r="B74" s="12" t="s">
        <v>189</v>
      </c>
      <c r="C74" s="27" t="s">
        <v>137</v>
      </c>
      <c r="D74" s="28" t="s">
        <v>128</v>
      </c>
      <c r="E74" s="4" t="s">
        <v>460</v>
      </c>
      <c r="F74" s="4" t="s">
        <v>314</v>
      </c>
      <c r="G74" s="4" t="s">
        <v>463</v>
      </c>
      <c r="H74" s="4" t="s">
        <v>131</v>
      </c>
      <c r="I74" s="29" t="s">
        <v>464</v>
      </c>
      <c r="J74" s="29" t="s">
        <v>138</v>
      </c>
      <c r="K74" s="6">
        <v>7290000</v>
      </c>
      <c r="L74" s="3">
        <v>25.215530795762064</v>
      </c>
      <c r="M74" s="3">
        <v>20.057081524408616</v>
      </c>
      <c r="N74" s="3">
        <v>13.116712009040926</v>
      </c>
      <c r="O74" s="32"/>
      <c r="P74" s="36">
        <f t="shared" si="10"/>
        <v>35</v>
      </c>
      <c r="Q74" s="100"/>
      <c r="R74" s="100"/>
      <c r="S74" s="103">
        <f t="shared" si="11"/>
        <v>13.116712009040926</v>
      </c>
      <c r="T74" s="101"/>
      <c r="U74" s="32">
        <f t="shared" si="12"/>
        <v>0</v>
      </c>
      <c r="V74" s="32">
        <f t="shared" si="13"/>
        <v>0</v>
      </c>
      <c r="W74" s="32">
        <f t="shared" si="14"/>
        <v>20</v>
      </c>
      <c r="X74" s="32">
        <v>15</v>
      </c>
    </row>
    <row r="75" spans="1:24" ht="50.1" customHeight="1" x14ac:dyDescent="0.2">
      <c r="A75" s="4" t="s">
        <v>21</v>
      </c>
      <c r="B75" s="9" t="s">
        <v>180</v>
      </c>
      <c r="C75" s="13" t="s">
        <v>179</v>
      </c>
      <c r="D75" s="5" t="s">
        <v>128</v>
      </c>
      <c r="E75" s="4" t="s">
        <v>181</v>
      </c>
      <c r="F75" s="4" t="s">
        <v>171</v>
      </c>
      <c r="G75" s="4" t="s">
        <v>182</v>
      </c>
      <c r="H75" s="4" t="s">
        <v>183</v>
      </c>
      <c r="I75" s="29" t="s">
        <v>133</v>
      </c>
      <c r="J75" s="29" t="s">
        <v>132</v>
      </c>
      <c r="K75" s="6">
        <v>98000000</v>
      </c>
      <c r="L75" s="3">
        <v>19.235032775583605</v>
      </c>
      <c r="M75" s="3">
        <v>16.977040527985473</v>
      </c>
      <c r="N75" s="3">
        <v>12.563305069584338</v>
      </c>
      <c r="O75" s="32"/>
      <c r="P75" s="36">
        <f t="shared" si="10"/>
        <v>20</v>
      </c>
      <c r="Q75" s="100"/>
      <c r="R75" s="100"/>
      <c r="S75" s="103">
        <f t="shared" si="11"/>
        <v>12.563305069584338</v>
      </c>
      <c r="T75" s="101"/>
      <c r="U75" s="32">
        <f t="shared" si="12"/>
        <v>0</v>
      </c>
      <c r="V75" s="32">
        <f t="shared" si="13"/>
        <v>0</v>
      </c>
      <c r="W75" s="32">
        <f t="shared" si="14"/>
        <v>20</v>
      </c>
      <c r="X75" s="32">
        <v>0</v>
      </c>
    </row>
    <row r="76" spans="1:24" ht="50.1" customHeight="1" x14ac:dyDescent="0.2">
      <c r="A76" s="4" t="s">
        <v>116</v>
      </c>
      <c r="B76" s="9" t="s">
        <v>180</v>
      </c>
      <c r="C76" s="13" t="s">
        <v>179</v>
      </c>
      <c r="D76" s="5" t="s">
        <v>128</v>
      </c>
      <c r="E76" s="4" t="s">
        <v>176</v>
      </c>
      <c r="F76" s="4" t="s">
        <v>171</v>
      </c>
      <c r="G76" s="4" t="s">
        <v>182</v>
      </c>
      <c r="H76" s="4" t="s">
        <v>131</v>
      </c>
      <c r="I76" s="29" t="s">
        <v>458</v>
      </c>
      <c r="J76" s="29" t="s">
        <v>224</v>
      </c>
      <c r="K76" s="6">
        <v>18600000</v>
      </c>
      <c r="L76" s="3">
        <v>16.564506484949543</v>
      </c>
      <c r="M76" s="3">
        <v>16.162749809647259</v>
      </c>
      <c r="N76" s="3">
        <v>12.173664545390231</v>
      </c>
      <c r="O76" s="32"/>
      <c r="P76" s="36">
        <f t="shared" si="10"/>
        <v>20</v>
      </c>
      <c r="Q76" s="100"/>
      <c r="R76" s="100"/>
      <c r="S76" s="103">
        <f t="shared" si="11"/>
        <v>12.173664545390231</v>
      </c>
      <c r="T76" s="101"/>
      <c r="U76" s="32">
        <f t="shared" si="12"/>
        <v>0</v>
      </c>
      <c r="V76" s="32">
        <f t="shared" si="13"/>
        <v>0</v>
      </c>
      <c r="W76" s="32">
        <f t="shared" si="14"/>
        <v>20</v>
      </c>
      <c r="X76" s="32">
        <v>0</v>
      </c>
    </row>
    <row r="77" spans="1:24" ht="50.1" customHeight="1" x14ac:dyDescent="0.2">
      <c r="A77" s="4" t="s">
        <v>87</v>
      </c>
      <c r="B77" s="10" t="s">
        <v>196</v>
      </c>
      <c r="C77" s="15" t="s">
        <v>160</v>
      </c>
      <c r="D77" s="5" t="s">
        <v>135</v>
      </c>
      <c r="E77" s="4" t="s">
        <v>131</v>
      </c>
      <c r="F77" s="4" t="s">
        <v>388</v>
      </c>
      <c r="G77" s="4" t="s">
        <v>389</v>
      </c>
      <c r="H77" s="4" t="s">
        <v>390</v>
      </c>
      <c r="I77" s="29" t="s">
        <v>391</v>
      </c>
      <c r="J77" s="29" t="s">
        <v>132</v>
      </c>
      <c r="K77" s="6">
        <v>16916000</v>
      </c>
      <c r="L77" s="3" t="s">
        <v>130</v>
      </c>
      <c r="M77" s="3" t="s">
        <v>130</v>
      </c>
      <c r="N77" s="3">
        <v>11.755907466877307</v>
      </c>
      <c r="O77" s="32"/>
      <c r="P77" s="36">
        <f t="shared" si="10"/>
        <v>20</v>
      </c>
      <c r="Q77" s="100"/>
      <c r="R77" s="100"/>
      <c r="S77" s="103">
        <f t="shared" si="11"/>
        <v>11.755907466877307</v>
      </c>
      <c r="T77" s="101"/>
      <c r="U77" s="32">
        <f t="shared" si="12"/>
        <v>0</v>
      </c>
      <c r="V77" s="32">
        <f t="shared" si="13"/>
        <v>0</v>
      </c>
      <c r="W77" s="32">
        <f t="shared" si="14"/>
        <v>20</v>
      </c>
      <c r="X77" s="32">
        <v>0</v>
      </c>
    </row>
    <row r="78" spans="1:24" ht="50.1" customHeight="1" x14ac:dyDescent="0.2">
      <c r="A78" s="4" t="s">
        <v>30</v>
      </c>
      <c r="B78" s="4" t="s">
        <v>214</v>
      </c>
      <c r="C78" s="13" t="s">
        <v>179</v>
      </c>
      <c r="D78" s="5" t="s">
        <v>128</v>
      </c>
      <c r="E78" s="4" t="s">
        <v>215</v>
      </c>
      <c r="F78" s="4" t="s">
        <v>216</v>
      </c>
      <c r="G78" s="4" t="s">
        <v>217</v>
      </c>
      <c r="H78" s="4" t="s">
        <v>218</v>
      </c>
      <c r="I78" s="29" t="s">
        <v>153</v>
      </c>
      <c r="J78" s="29" t="s">
        <v>129</v>
      </c>
      <c r="K78" s="6">
        <v>284995000</v>
      </c>
      <c r="L78" s="3">
        <v>13.611956159036188</v>
      </c>
      <c r="M78" s="3">
        <v>10.715800100386094</v>
      </c>
      <c r="N78" s="3">
        <v>11.715698022206592</v>
      </c>
      <c r="O78" s="32"/>
      <c r="P78" s="36">
        <f t="shared" si="10"/>
        <v>20</v>
      </c>
      <c r="Q78" s="100"/>
      <c r="R78" s="100"/>
      <c r="S78" s="103">
        <f t="shared" si="11"/>
        <v>11.715698022206592</v>
      </c>
      <c r="T78" s="101"/>
      <c r="U78" s="32">
        <f t="shared" si="12"/>
        <v>0</v>
      </c>
      <c r="V78" s="32">
        <f t="shared" si="13"/>
        <v>0</v>
      </c>
      <c r="W78" s="32">
        <f t="shared" si="14"/>
        <v>20</v>
      </c>
      <c r="X78" s="32">
        <v>0</v>
      </c>
    </row>
    <row r="79" spans="1:24" ht="50.1" customHeight="1" x14ac:dyDescent="0.2">
      <c r="A79" s="4" t="s">
        <v>15</v>
      </c>
      <c r="B79" s="11" t="s">
        <v>161</v>
      </c>
      <c r="C79" s="14" t="s">
        <v>140</v>
      </c>
      <c r="D79" s="5" t="s">
        <v>142</v>
      </c>
      <c r="E79" s="4" t="s">
        <v>162</v>
      </c>
      <c r="F79" s="4" t="s">
        <v>163</v>
      </c>
      <c r="G79" s="4" t="s">
        <v>165</v>
      </c>
      <c r="H79" s="4" t="s">
        <v>164</v>
      </c>
      <c r="I79" s="29" t="s">
        <v>152</v>
      </c>
      <c r="J79" s="29" t="s">
        <v>132</v>
      </c>
      <c r="K79" s="6">
        <v>38202000</v>
      </c>
      <c r="L79" s="3" t="s">
        <v>130</v>
      </c>
      <c r="M79" s="3">
        <v>17.194398397601962</v>
      </c>
      <c r="N79" s="3">
        <v>11.406275131887391</v>
      </c>
      <c r="O79" s="32"/>
      <c r="P79" s="36">
        <f t="shared" si="10"/>
        <v>20</v>
      </c>
      <c r="Q79" s="100"/>
      <c r="R79" s="100"/>
      <c r="S79" s="103">
        <f t="shared" si="11"/>
        <v>11.406275131887391</v>
      </c>
      <c r="T79" s="101"/>
      <c r="U79" s="32">
        <f t="shared" si="12"/>
        <v>0</v>
      </c>
      <c r="V79" s="32">
        <f t="shared" si="13"/>
        <v>0</v>
      </c>
      <c r="W79" s="32">
        <f t="shared" si="14"/>
        <v>20</v>
      </c>
      <c r="X79" s="32">
        <v>0</v>
      </c>
    </row>
    <row r="80" spans="1:24" ht="50.1" customHeight="1" x14ac:dyDescent="0.2">
      <c r="A80" s="4" t="s">
        <v>71</v>
      </c>
      <c r="B80" s="11" t="s">
        <v>161</v>
      </c>
      <c r="C80" s="16" t="s">
        <v>154</v>
      </c>
      <c r="D80" s="5" t="s">
        <v>142</v>
      </c>
      <c r="E80" s="4" t="s">
        <v>131</v>
      </c>
      <c r="F80" s="4" t="s">
        <v>145</v>
      </c>
      <c r="G80" s="4" t="s">
        <v>321</v>
      </c>
      <c r="H80" s="4" t="s">
        <v>159</v>
      </c>
      <c r="I80" s="29" t="s">
        <v>352</v>
      </c>
      <c r="J80" s="29" t="s">
        <v>132</v>
      </c>
      <c r="K80" s="6">
        <v>152614000</v>
      </c>
      <c r="L80" s="3" t="s">
        <v>130</v>
      </c>
      <c r="M80" s="3">
        <v>15.800890044948638</v>
      </c>
      <c r="N80" s="3">
        <v>11.343139441640778</v>
      </c>
      <c r="O80" s="32"/>
      <c r="P80" s="36">
        <f t="shared" si="10"/>
        <v>20</v>
      </c>
      <c r="Q80" s="100"/>
      <c r="R80" s="100"/>
      <c r="S80" s="103">
        <f t="shared" si="11"/>
        <v>11.343139441640778</v>
      </c>
      <c r="T80" s="101"/>
      <c r="U80" s="32">
        <f t="shared" si="12"/>
        <v>0</v>
      </c>
      <c r="V80" s="32">
        <f t="shared" si="13"/>
        <v>0</v>
      </c>
      <c r="W80" s="32">
        <f t="shared" si="14"/>
        <v>20</v>
      </c>
      <c r="X80" s="32">
        <v>0</v>
      </c>
    </row>
    <row r="81" spans="1:24" ht="50.1" customHeight="1" x14ac:dyDescent="0.2">
      <c r="A81" s="4" t="s">
        <v>24</v>
      </c>
      <c r="B81" s="11" t="s">
        <v>161</v>
      </c>
      <c r="C81" s="16" t="s">
        <v>154</v>
      </c>
      <c r="D81" s="5" t="s">
        <v>142</v>
      </c>
      <c r="E81" s="4" t="s">
        <v>192</v>
      </c>
      <c r="F81" s="4" t="s">
        <v>193</v>
      </c>
      <c r="G81" s="4" t="s">
        <v>194</v>
      </c>
      <c r="H81" s="4" t="s">
        <v>195</v>
      </c>
      <c r="I81" s="29" t="s">
        <v>152</v>
      </c>
      <c r="J81" s="29" t="s">
        <v>132</v>
      </c>
      <c r="K81" s="6">
        <v>127544000</v>
      </c>
      <c r="L81" s="3" t="s">
        <v>130</v>
      </c>
      <c r="M81" s="3">
        <v>16.129645343981299</v>
      </c>
      <c r="N81" s="3">
        <v>11.308580991406437</v>
      </c>
      <c r="O81" s="32"/>
      <c r="P81" s="36">
        <f t="shared" si="10"/>
        <v>27.5</v>
      </c>
      <c r="Q81" s="100"/>
      <c r="R81" s="100"/>
      <c r="S81" s="103">
        <f t="shared" si="11"/>
        <v>11.308580991406437</v>
      </c>
      <c r="T81" s="101"/>
      <c r="U81" s="32">
        <f t="shared" si="12"/>
        <v>0</v>
      </c>
      <c r="V81" s="32">
        <f t="shared" si="13"/>
        <v>0</v>
      </c>
      <c r="W81" s="32">
        <f t="shared" si="14"/>
        <v>20</v>
      </c>
      <c r="X81" s="32">
        <v>7.5</v>
      </c>
    </row>
    <row r="82" spans="1:24" ht="50.1" customHeight="1" x14ac:dyDescent="0.2">
      <c r="A82" s="4" t="s">
        <v>61</v>
      </c>
      <c r="B82" s="4" t="s">
        <v>143</v>
      </c>
      <c r="C82" s="14" t="s">
        <v>140</v>
      </c>
      <c r="D82" s="5" t="s">
        <v>135</v>
      </c>
      <c r="E82" s="4" t="s">
        <v>131</v>
      </c>
      <c r="F82" s="4" t="s">
        <v>320</v>
      </c>
      <c r="G82" s="4" t="s">
        <v>321</v>
      </c>
      <c r="H82" s="4" t="s">
        <v>322</v>
      </c>
      <c r="I82" s="29" t="s">
        <v>323</v>
      </c>
      <c r="J82" s="29" t="s">
        <v>132</v>
      </c>
      <c r="K82" s="6">
        <v>58161000</v>
      </c>
      <c r="L82" s="3" t="s">
        <v>130</v>
      </c>
      <c r="M82" s="3" t="s">
        <v>130</v>
      </c>
      <c r="N82" s="3">
        <v>11.174237729754985</v>
      </c>
      <c r="O82" s="32"/>
      <c r="P82" s="36">
        <f t="shared" si="10"/>
        <v>20</v>
      </c>
      <c r="Q82" s="100"/>
      <c r="R82" s="100"/>
      <c r="S82" s="103">
        <f t="shared" si="11"/>
        <v>11.174237729754985</v>
      </c>
      <c r="T82" s="101"/>
      <c r="U82" s="32">
        <f t="shared" si="12"/>
        <v>0</v>
      </c>
      <c r="V82" s="32">
        <f t="shared" si="13"/>
        <v>0</v>
      </c>
      <c r="W82" s="32">
        <f t="shared" si="14"/>
        <v>20</v>
      </c>
      <c r="X82" s="32">
        <v>0</v>
      </c>
    </row>
    <row r="83" spans="1:24" ht="50.1" customHeight="1" x14ac:dyDescent="0.2">
      <c r="A83" s="4" t="s">
        <v>68</v>
      </c>
      <c r="B83" s="12" t="s">
        <v>189</v>
      </c>
      <c r="C83" s="27" t="s">
        <v>137</v>
      </c>
      <c r="D83" s="28" t="s">
        <v>135</v>
      </c>
      <c r="E83" s="4" t="s">
        <v>131</v>
      </c>
      <c r="F83" s="4" t="s">
        <v>342</v>
      </c>
      <c r="G83" s="4" t="s">
        <v>343</v>
      </c>
      <c r="H83" s="4" t="s">
        <v>344</v>
      </c>
      <c r="I83" s="29" t="s">
        <v>345</v>
      </c>
      <c r="J83" s="29" t="s">
        <v>132</v>
      </c>
      <c r="K83" s="6">
        <v>16148000</v>
      </c>
      <c r="L83" s="3" t="s">
        <v>130</v>
      </c>
      <c r="M83" s="3" t="s">
        <v>130</v>
      </c>
      <c r="N83" s="3">
        <v>11.130282334847802</v>
      </c>
      <c r="O83" s="32"/>
      <c r="P83" s="36">
        <f t="shared" si="10"/>
        <v>20</v>
      </c>
      <c r="Q83" s="100"/>
      <c r="R83" s="100"/>
      <c r="S83" s="103">
        <f t="shared" si="11"/>
        <v>11.130282334847802</v>
      </c>
      <c r="T83" s="101"/>
      <c r="U83" s="32">
        <f t="shared" si="12"/>
        <v>0</v>
      </c>
      <c r="V83" s="32">
        <f t="shared" si="13"/>
        <v>0</v>
      </c>
      <c r="W83" s="32">
        <f t="shared" si="14"/>
        <v>20</v>
      </c>
      <c r="X83" s="32">
        <v>0</v>
      </c>
    </row>
    <row r="84" spans="1:24" ht="50.1" customHeight="1" x14ac:dyDescent="0.2">
      <c r="A84" s="4" t="s">
        <v>90</v>
      </c>
      <c r="B84" s="10" t="s">
        <v>196</v>
      </c>
      <c r="C84" s="15" t="s">
        <v>160</v>
      </c>
      <c r="D84" s="5" t="s">
        <v>135</v>
      </c>
      <c r="E84" s="4" t="s">
        <v>131</v>
      </c>
      <c r="F84" s="4" t="s">
        <v>400</v>
      </c>
      <c r="G84" s="4" t="s">
        <v>401</v>
      </c>
      <c r="H84" s="4" t="s">
        <v>402</v>
      </c>
      <c r="I84" s="29" t="s">
        <v>399</v>
      </c>
      <c r="J84" s="29" t="s">
        <v>132</v>
      </c>
      <c r="K84" s="6">
        <v>13648000</v>
      </c>
      <c r="L84" s="3" t="s">
        <v>130</v>
      </c>
      <c r="M84" s="3" t="s">
        <v>130</v>
      </c>
      <c r="N84" s="3">
        <v>11.109013470358601</v>
      </c>
      <c r="O84" s="32"/>
      <c r="P84" s="36">
        <f t="shared" si="10"/>
        <v>20</v>
      </c>
      <c r="Q84" s="100"/>
      <c r="R84" s="100"/>
      <c r="S84" s="103">
        <f t="shared" si="11"/>
        <v>11.109013470358601</v>
      </c>
      <c r="T84" s="101"/>
      <c r="U84" s="32">
        <f t="shared" si="12"/>
        <v>0</v>
      </c>
      <c r="V84" s="32">
        <f t="shared" si="13"/>
        <v>0</v>
      </c>
      <c r="W84" s="32">
        <f t="shared" si="14"/>
        <v>20</v>
      </c>
      <c r="X84" s="32">
        <v>0</v>
      </c>
    </row>
    <row r="85" spans="1:24" ht="50.1" customHeight="1" x14ac:dyDescent="0.2">
      <c r="A85" s="4" t="s">
        <v>115</v>
      </c>
      <c r="B85" s="12" t="s">
        <v>189</v>
      </c>
      <c r="C85" s="27" t="s">
        <v>137</v>
      </c>
      <c r="D85" s="28" t="s">
        <v>135</v>
      </c>
      <c r="E85" s="4" t="s">
        <v>131</v>
      </c>
      <c r="F85" s="4" t="s">
        <v>454</v>
      </c>
      <c r="G85" s="4" t="s">
        <v>455</v>
      </c>
      <c r="H85" s="4" t="s">
        <v>456</v>
      </c>
      <c r="I85" s="29" t="s">
        <v>457</v>
      </c>
      <c r="J85" s="29" t="s">
        <v>237</v>
      </c>
      <c r="K85" s="6">
        <v>1775000</v>
      </c>
      <c r="L85" s="3" t="s">
        <v>130</v>
      </c>
      <c r="M85" s="3" t="s">
        <v>130</v>
      </c>
      <c r="N85" s="3">
        <v>10.932195738014713</v>
      </c>
      <c r="O85" s="32"/>
      <c r="P85" s="36">
        <f t="shared" si="10"/>
        <v>35</v>
      </c>
      <c r="Q85" s="100"/>
      <c r="R85" s="100"/>
      <c r="S85" s="103">
        <f t="shared" si="11"/>
        <v>10.932195738014713</v>
      </c>
      <c r="T85" s="101"/>
      <c r="U85" s="32">
        <f t="shared" si="12"/>
        <v>0</v>
      </c>
      <c r="V85" s="32">
        <f t="shared" si="13"/>
        <v>0</v>
      </c>
      <c r="W85" s="32">
        <f t="shared" si="14"/>
        <v>20</v>
      </c>
      <c r="X85" s="32">
        <v>15</v>
      </c>
    </row>
    <row r="86" spans="1:24" ht="50.1" customHeight="1" x14ac:dyDescent="0.2">
      <c r="A86" s="4" t="s">
        <v>14</v>
      </c>
      <c r="B86" s="11" t="s">
        <v>161</v>
      </c>
      <c r="C86" s="16" t="s">
        <v>154</v>
      </c>
      <c r="D86" s="5" t="s">
        <v>142</v>
      </c>
      <c r="E86" s="4" t="s">
        <v>162</v>
      </c>
      <c r="F86" s="4" t="s">
        <v>163</v>
      </c>
      <c r="G86" s="4" t="s">
        <v>144</v>
      </c>
      <c r="H86" s="4" t="s">
        <v>164</v>
      </c>
      <c r="I86" s="29" t="s">
        <v>152</v>
      </c>
      <c r="J86" s="29" t="s">
        <v>132</v>
      </c>
      <c r="K86" s="6">
        <v>104294000</v>
      </c>
      <c r="L86" s="3" t="s">
        <v>130</v>
      </c>
      <c r="M86" s="3">
        <v>14.451367299610556</v>
      </c>
      <c r="N86" s="3">
        <v>10.785834470466439</v>
      </c>
      <c r="O86" s="32"/>
      <c r="P86" s="36">
        <f t="shared" si="10"/>
        <v>20</v>
      </c>
      <c r="Q86" s="100"/>
      <c r="R86" s="100"/>
      <c r="S86" s="103">
        <f t="shared" si="11"/>
        <v>10.785834470466439</v>
      </c>
      <c r="T86" s="101"/>
      <c r="U86" s="32">
        <f t="shared" si="12"/>
        <v>0</v>
      </c>
      <c r="V86" s="32">
        <f t="shared" si="13"/>
        <v>0</v>
      </c>
      <c r="W86" s="32">
        <f t="shared" si="14"/>
        <v>20</v>
      </c>
      <c r="X86" s="32">
        <v>0</v>
      </c>
    </row>
    <row r="87" spans="1:24" ht="50.1" customHeight="1" x14ac:dyDescent="0.2">
      <c r="A87" s="4" t="s">
        <v>75</v>
      </c>
      <c r="B87" s="11" t="s">
        <v>161</v>
      </c>
      <c r="C87" s="16" t="s">
        <v>154</v>
      </c>
      <c r="D87" s="5" t="s">
        <v>135</v>
      </c>
      <c r="E87" s="4" t="s">
        <v>131</v>
      </c>
      <c r="F87" s="4" t="s">
        <v>360</v>
      </c>
      <c r="G87" s="4" t="s">
        <v>361</v>
      </c>
      <c r="H87" s="4" t="s">
        <v>362</v>
      </c>
      <c r="I87" s="29" t="s">
        <v>363</v>
      </c>
      <c r="J87" s="29" t="s">
        <v>132</v>
      </c>
      <c r="K87" s="6">
        <v>31768000</v>
      </c>
      <c r="L87" s="3" t="s">
        <v>130</v>
      </c>
      <c r="M87" s="3" t="s">
        <v>130</v>
      </c>
      <c r="N87" s="3">
        <v>10.602624893554868</v>
      </c>
      <c r="O87" s="32"/>
      <c r="P87" s="36">
        <f t="shared" si="10"/>
        <v>20</v>
      </c>
      <c r="Q87" s="100"/>
      <c r="R87" s="100"/>
      <c r="S87" s="103">
        <f t="shared" si="11"/>
        <v>10.602624893554868</v>
      </c>
      <c r="T87" s="101"/>
      <c r="U87" s="32">
        <f t="shared" si="12"/>
        <v>0</v>
      </c>
      <c r="V87" s="32">
        <f t="shared" si="13"/>
        <v>0</v>
      </c>
      <c r="W87" s="32">
        <f t="shared" si="14"/>
        <v>20</v>
      </c>
      <c r="X87" s="32">
        <v>0</v>
      </c>
    </row>
    <row r="88" spans="1:24" ht="50.1" customHeight="1" x14ac:dyDescent="0.2">
      <c r="A88" s="4" t="s">
        <v>88</v>
      </c>
      <c r="B88" s="10" t="s">
        <v>196</v>
      </c>
      <c r="C88" s="15" t="s">
        <v>160</v>
      </c>
      <c r="D88" s="5" t="s">
        <v>135</v>
      </c>
      <c r="E88" s="4" t="s">
        <v>131</v>
      </c>
      <c r="F88" s="4" t="s">
        <v>392</v>
      </c>
      <c r="G88" s="4" t="s">
        <v>393</v>
      </c>
      <c r="H88" s="4" t="s">
        <v>394</v>
      </c>
      <c r="I88" s="29" t="s">
        <v>395</v>
      </c>
      <c r="J88" s="29" t="s">
        <v>132</v>
      </c>
      <c r="K88" s="6">
        <v>27053000</v>
      </c>
      <c r="L88" s="3" t="s">
        <v>130</v>
      </c>
      <c r="M88" s="3" t="s">
        <v>130</v>
      </c>
      <c r="N88" s="3">
        <v>10.426229776726833</v>
      </c>
      <c r="O88" s="32"/>
      <c r="P88" s="36">
        <f t="shared" si="10"/>
        <v>20</v>
      </c>
      <c r="Q88" s="100"/>
      <c r="R88" s="100"/>
      <c r="S88" s="103">
        <f t="shared" si="11"/>
        <v>10.426229776726833</v>
      </c>
      <c r="T88" s="101"/>
      <c r="U88" s="32">
        <f t="shared" si="12"/>
        <v>0</v>
      </c>
      <c r="V88" s="32">
        <f t="shared" si="13"/>
        <v>0</v>
      </c>
      <c r="W88" s="32">
        <f t="shared" si="14"/>
        <v>20</v>
      </c>
      <c r="X88" s="32">
        <v>0</v>
      </c>
    </row>
    <row r="89" spans="1:24" ht="50.1" customHeight="1" x14ac:dyDescent="0.2">
      <c r="A89" s="4" t="s">
        <v>69</v>
      </c>
      <c r="B89" s="12" t="s">
        <v>189</v>
      </c>
      <c r="C89" s="27" t="s">
        <v>137</v>
      </c>
      <c r="D89" s="28" t="s">
        <v>142</v>
      </c>
      <c r="E89" s="4" t="s">
        <v>131</v>
      </c>
      <c r="F89" s="4" t="s">
        <v>336</v>
      </c>
      <c r="G89" s="4" t="s">
        <v>346</v>
      </c>
      <c r="H89" s="4" t="s">
        <v>159</v>
      </c>
      <c r="I89" s="29" t="s">
        <v>347</v>
      </c>
      <c r="J89" s="29" t="s">
        <v>132</v>
      </c>
      <c r="K89" s="6">
        <v>62441000</v>
      </c>
      <c r="L89" s="3" t="s">
        <v>130</v>
      </c>
      <c r="M89" s="3">
        <v>13.270438600525065</v>
      </c>
      <c r="N89" s="3">
        <v>10.057792168409073</v>
      </c>
      <c r="O89" s="32"/>
      <c r="P89" s="36">
        <f t="shared" si="10"/>
        <v>20</v>
      </c>
      <c r="Q89" s="100"/>
      <c r="R89" s="100"/>
      <c r="S89" s="103">
        <f t="shared" si="11"/>
        <v>10.057792168409073</v>
      </c>
      <c r="T89" s="101"/>
      <c r="U89" s="32">
        <f t="shared" si="12"/>
        <v>0</v>
      </c>
      <c r="V89" s="32">
        <f t="shared" si="13"/>
        <v>0</v>
      </c>
      <c r="W89" s="32">
        <f t="shared" si="14"/>
        <v>20</v>
      </c>
      <c r="X89" s="32">
        <v>0</v>
      </c>
    </row>
    <row r="90" spans="1:24" ht="50.1" customHeight="1" x14ac:dyDescent="0.2">
      <c r="A90" s="4" t="s">
        <v>101</v>
      </c>
      <c r="B90" s="10" t="s">
        <v>196</v>
      </c>
      <c r="C90" s="15" t="s">
        <v>160</v>
      </c>
      <c r="D90" s="5" t="s">
        <v>135</v>
      </c>
      <c r="E90" s="4" t="s">
        <v>131</v>
      </c>
      <c r="F90" s="4" t="s">
        <v>428</v>
      </c>
      <c r="G90" s="4" t="s">
        <v>429</v>
      </c>
      <c r="H90" s="4" t="s">
        <v>430</v>
      </c>
      <c r="I90" s="29" t="s">
        <v>431</v>
      </c>
      <c r="J90" s="29" t="s">
        <v>132</v>
      </c>
      <c r="K90" s="6">
        <v>8000000</v>
      </c>
      <c r="L90" s="3" t="s">
        <v>130</v>
      </c>
      <c r="M90" s="3" t="s">
        <v>130</v>
      </c>
      <c r="N90" s="3">
        <v>10.023686591436601</v>
      </c>
      <c r="O90" s="32"/>
      <c r="P90" s="36">
        <f t="shared" si="10"/>
        <v>20</v>
      </c>
      <c r="Q90" s="100"/>
      <c r="R90" s="100"/>
      <c r="S90" s="103">
        <f t="shared" si="11"/>
        <v>10.023686591436601</v>
      </c>
      <c r="T90" s="101"/>
      <c r="U90" s="32">
        <f t="shared" si="12"/>
        <v>0</v>
      </c>
      <c r="V90" s="32">
        <f t="shared" si="13"/>
        <v>0</v>
      </c>
      <c r="W90" s="32">
        <f t="shared" si="14"/>
        <v>20</v>
      </c>
      <c r="X90" s="32">
        <v>0</v>
      </c>
    </row>
    <row r="91" spans="1:24" ht="50.1" customHeight="1" x14ac:dyDescent="0.2">
      <c r="A91" s="4" t="s">
        <v>92</v>
      </c>
      <c r="B91" s="10" t="s">
        <v>196</v>
      </c>
      <c r="C91" s="15" t="s">
        <v>160</v>
      </c>
      <c r="D91" s="5" t="s">
        <v>135</v>
      </c>
      <c r="E91" s="4" t="s">
        <v>131</v>
      </c>
      <c r="F91" s="4" t="s">
        <v>406</v>
      </c>
      <c r="G91" s="4" t="s">
        <v>407</v>
      </c>
      <c r="H91" s="4" t="s">
        <v>401</v>
      </c>
      <c r="I91" s="29" t="s">
        <v>399</v>
      </c>
      <c r="J91" s="29" t="s">
        <v>132</v>
      </c>
      <c r="K91" s="6">
        <v>21145000</v>
      </c>
      <c r="L91" s="3" t="s">
        <v>130</v>
      </c>
      <c r="M91" s="3" t="s">
        <v>130</v>
      </c>
      <c r="N91" s="3">
        <v>9.983689406310635</v>
      </c>
      <c r="O91" s="32"/>
      <c r="P91" s="36">
        <f t="shared" si="10"/>
        <v>20</v>
      </c>
      <c r="Q91" s="100"/>
      <c r="R91" s="100"/>
      <c r="S91" s="103">
        <f t="shared" si="11"/>
        <v>9.983689406310635</v>
      </c>
      <c r="T91" s="101"/>
      <c r="U91" s="32">
        <f t="shared" si="12"/>
        <v>0</v>
      </c>
      <c r="V91" s="32">
        <f t="shared" si="13"/>
        <v>0</v>
      </c>
      <c r="W91" s="32">
        <f t="shared" si="14"/>
        <v>20</v>
      </c>
      <c r="X91" s="32">
        <v>0</v>
      </c>
    </row>
    <row r="92" spans="1:24" ht="50.1" customHeight="1" x14ac:dyDescent="0.2">
      <c r="A92" s="4" t="s">
        <v>84</v>
      </c>
      <c r="B92" s="12" t="s">
        <v>189</v>
      </c>
      <c r="C92" s="27" t="s">
        <v>137</v>
      </c>
      <c r="D92" s="28" t="s">
        <v>142</v>
      </c>
      <c r="E92" s="4" t="s">
        <v>131</v>
      </c>
      <c r="F92" s="4" t="s">
        <v>383</v>
      </c>
      <c r="G92" s="4" t="s">
        <v>384</v>
      </c>
      <c r="H92" s="4" t="s">
        <v>385</v>
      </c>
      <c r="I92" s="29" t="s">
        <v>375</v>
      </c>
      <c r="J92" s="29" t="s">
        <v>132</v>
      </c>
      <c r="K92" s="6">
        <v>15675000</v>
      </c>
      <c r="L92" s="3" t="s">
        <v>130</v>
      </c>
      <c r="M92" s="3">
        <v>11.606879991239184</v>
      </c>
      <c r="N92" s="3">
        <v>9.8819843625787875</v>
      </c>
      <c r="O92" s="32"/>
      <c r="P92" s="36">
        <f t="shared" si="10"/>
        <v>20</v>
      </c>
      <c r="Q92" s="100"/>
      <c r="R92" s="100"/>
      <c r="S92" s="103">
        <f t="shared" si="11"/>
        <v>9.8819843625787875</v>
      </c>
      <c r="T92" s="101"/>
      <c r="U92" s="32">
        <f t="shared" si="12"/>
        <v>0</v>
      </c>
      <c r="V92" s="32">
        <f t="shared" si="13"/>
        <v>0</v>
      </c>
      <c r="W92" s="32">
        <f t="shared" si="14"/>
        <v>20</v>
      </c>
      <c r="X92" s="32">
        <v>0</v>
      </c>
    </row>
    <row r="93" spans="1:24" ht="50.1" customHeight="1" x14ac:dyDescent="0.2">
      <c r="A93" s="4" t="s">
        <v>23</v>
      </c>
      <c r="B93" s="12" t="s">
        <v>189</v>
      </c>
      <c r="C93" s="27" t="s">
        <v>137</v>
      </c>
      <c r="D93" s="28" t="s">
        <v>142</v>
      </c>
      <c r="E93" s="4" t="s">
        <v>190</v>
      </c>
      <c r="F93" s="4" t="s">
        <v>185</v>
      </c>
      <c r="G93" s="4" t="s">
        <v>187</v>
      </c>
      <c r="H93" s="4" t="s">
        <v>191</v>
      </c>
      <c r="I93" s="29" t="s">
        <v>188</v>
      </c>
      <c r="J93" s="29" t="s">
        <v>129</v>
      </c>
      <c r="K93" s="6">
        <v>29700000</v>
      </c>
      <c r="L93" s="3" t="s">
        <v>130</v>
      </c>
      <c r="M93" s="3">
        <v>12.432005381272818</v>
      </c>
      <c r="N93" s="3">
        <v>9.8203441733581744</v>
      </c>
      <c r="O93" s="32"/>
      <c r="P93" s="36">
        <f t="shared" si="10"/>
        <v>20</v>
      </c>
      <c r="Q93" s="100"/>
      <c r="R93" s="100"/>
      <c r="S93" s="103">
        <f t="shared" si="11"/>
        <v>9.8203441733581744</v>
      </c>
      <c r="T93" s="101"/>
      <c r="U93" s="32">
        <f t="shared" si="12"/>
        <v>0</v>
      </c>
      <c r="V93" s="32">
        <f t="shared" si="13"/>
        <v>0</v>
      </c>
      <c r="W93" s="32">
        <f t="shared" si="14"/>
        <v>20</v>
      </c>
      <c r="X93" s="32">
        <v>0</v>
      </c>
    </row>
    <row r="94" spans="1:24" ht="50.1" customHeight="1" x14ac:dyDescent="0.2">
      <c r="A94" s="4" t="s">
        <v>38</v>
      </c>
      <c r="B94" s="9" t="s">
        <v>180</v>
      </c>
      <c r="C94" s="13" t="s">
        <v>179</v>
      </c>
      <c r="D94" s="5" t="s">
        <v>142</v>
      </c>
      <c r="E94" s="4" t="s">
        <v>243</v>
      </c>
      <c r="F94" s="4" t="s">
        <v>244</v>
      </c>
      <c r="G94" s="4" t="s">
        <v>141</v>
      </c>
      <c r="H94" s="4" t="s">
        <v>245</v>
      </c>
      <c r="I94" s="29" t="s">
        <v>133</v>
      </c>
      <c r="J94" s="29" t="s">
        <v>132</v>
      </c>
      <c r="K94" s="6">
        <v>115099000</v>
      </c>
      <c r="L94" s="3" t="s">
        <v>130</v>
      </c>
      <c r="M94" s="3">
        <v>13.113304582325121</v>
      </c>
      <c r="N94" s="3">
        <v>9.504916477966356</v>
      </c>
      <c r="O94" s="32"/>
      <c r="P94" s="36">
        <f t="shared" si="10"/>
        <v>20</v>
      </c>
      <c r="Q94" s="100"/>
      <c r="R94" s="100"/>
      <c r="S94" s="103">
        <f t="shared" si="11"/>
        <v>9.504916477966356</v>
      </c>
      <c r="T94" s="101"/>
      <c r="U94" s="32">
        <f t="shared" si="12"/>
        <v>0</v>
      </c>
      <c r="V94" s="32">
        <f t="shared" si="13"/>
        <v>0</v>
      </c>
      <c r="W94" s="32">
        <f t="shared" si="14"/>
        <v>20</v>
      </c>
      <c r="X94" s="32">
        <v>0</v>
      </c>
    </row>
    <row r="95" spans="1:24" ht="50.1" customHeight="1" x14ac:dyDescent="0.2">
      <c r="A95" s="4" t="s">
        <v>32</v>
      </c>
      <c r="B95" s="9" t="s">
        <v>180</v>
      </c>
      <c r="C95" s="13" t="s">
        <v>179</v>
      </c>
      <c r="D95" s="5" t="s">
        <v>128</v>
      </c>
      <c r="E95" s="4" t="s">
        <v>225</v>
      </c>
      <c r="F95" s="4" t="s">
        <v>226</v>
      </c>
      <c r="G95" s="4" t="s">
        <v>227</v>
      </c>
      <c r="H95" s="4" t="s">
        <v>228</v>
      </c>
      <c r="I95" s="29" t="s">
        <v>229</v>
      </c>
      <c r="J95" s="29" t="s">
        <v>136</v>
      </c>
      <c r="K95" s="6">
        <v>54001000</v>
      </c>
      <c r="L95" s="3">
        <v>17.561606744578128</v>
      </c>
      <c r="M95" s="3">
        <v>15.583773223523341</v>
      </c>
      <c r="N95" s="3">
        <v>9.3542548710496902</v>
      </c>
      <c r="O95" s="32"/>
      <c r="P95" s="36">
        <f t="shared" si="10"/>
        <v>20</v>
      </c>
      <c r="Q95" s="100"/>
      <c r="R95" s="100"/>
      <c r="S95" s="103">
        <f t="shared" si="11"/>
        <v>9.3542548710496902</v>
      </c>
      <c r="T95" s="101"/>
      <c r="U95" s="32">
        <f t="shared" si="12"/>
        <v>0</v>
      </c>
      <c r="V95" s="32">
        <f t="shared" si="13"/>
        <v>0</v>
      </c>
      <c r="W95" s="32">
        <f t="shared" si="14"/>
        <v>20</v>
      </c>
      <c r="X95" s="32">
        <v>0</v>
      </c>
    </row>
    <row r="96" spans="1:24" ht="50.1" customHeight="1" x14ac:dyDescent="0.2">
      <c r="A96" s="4" t="s">
        <v>45</v>
      </c>
      <c r="B96" s="12" t="s">
        <v>189</v>
      </c>
      <c r="C96" s="27" t="s">
        <v>137</v>
      </c>
      <c r="D96" s="28" t="s">
        <v>135</v>
      </c>
      <c r="E96" s="4" t="s">
        <v>270</v>
      </c>
      <c r="F96" s="4" t="s">
        <v>271</v>
      </c>
      <c r="G96" s="4" t="s">
        <v>272</v>
      </c>
      <c r="H96" s="4" t="s">
        <v>273</v>
      </c>
      <c r="I96" s="29" t="s">
        <v>274</v>
      </c>
      <c r="J96" s="29" t="s">
        <v>129</v>
      </c>
      <c r="K96" s="6">
        <v>12835000</v>
      </c>
      <c r="L96" s="3" t="s">
        <v>130</v>
      </c>
      <c r="M96" s="3" t="s">
        <v>130</v>
      </c>
      <c r="N96" s="3">
        <v>9.3510289566102394</v>
      </c>
      <c r="O96" s="32"/>
      <c r="P96" s="36">
        <f t="shared" si="10"/>
        <v>20</v>
      </c>
      <c r="Q96" s="100"/>
      <c r="R96" s="100"/>
      <c r="S96" s="103">
        <f t="shared" si="11"/>
        <v>9.3510289566102394</v>
      </c>
      <c r="T96" s="101"/>
      <c r="U96" s="32">
        <f t="shared" si="12"/>
        <v>0</v>
      </c>
      <c r="V96" s="32">
        <f t="shared" si="13"/>
        <v>0</v>
      </c>
      <c r="W96" s="32">
        <f t="shared" si="14"/>
        <v>20</v>
      </c>
      <c r="X96" s="32">
        <v>0</v>
      </c>
    </row>
    <row r="97" spans="1:24" ht="50.1" customHeight="1" x14ac:dyDescent="0.2">
      <c r="A97" s="4" t="s">
        <v>20</v>
      </c>
      <c r="B97" s="8" t="s">
        <v>175</v>
      </c>
      <c r="C97" s="16" t="s">
        <v>154</v>
      </c>
      <c r="D97" s="5" t="s">
        <v>128</v>
      </c>
      <c r="E97" s="4" t="s">
        <v>176</v>
      </c>
      <c r="F97" s="4" t="s">
        <v>171</v>
      </c>
      <c r="G97" s="4" t="s">
        <v>177</v>
      </c>
      <c r="H97" s="4" t="s">
        <v>178</v>
      </c>
      <c r="I97" s="29" t="s">
        <v>133</v>
      </c>
      <c r="J97" s="29" t="s">
        <v>132</v>
      </c>
      <c r="K97" s="6">
        <v>49800000</v>
      </c>
      <c r="L97" s="3">
        <v>12.702647483062689</v>
      </c>
      <c r="M97" s="3">
        <v>12.654839676518499</v>
      </c>
      <c r="N97" s="3">
        <v>9.2608864001207785</v>
      </c>
      <c r="O97" s="32"/>
      <c r="P97" s="36">
        <f t="shared" si="10"/>
        <v>20</v>
      </c>
      <c r="Q97" s="100"/>
      <c r="R97" s="100"/>
      <c r="S97" s="103">
        <f t="shared" si="11"/>
        <v>9.2608864001207785</v>
      </c>
      <c r="T97" s="101"/>
      <c r="U97" s="32">
        <f t="shared" si="12"/>
        <v>0</v>
      </c>
      <c r="V97" s="32">
        <f t="shared" si="13"/>
        <v>0</v>
      </c>
      <c r="W97" s="32">
        <f t="shared" si="14"/>
        <v>20</v>
      </c>
      <c r="X97" s="32">
        <v>0</v>
      </c>
    </row>
    <row r="98" spans="1:24" ht="50.1" customHeight="1" x14ac:dyDescent="0.2">
      <c r="A98" s="4" t="s">
        <v>13</v>
      </c>
      <c r="B98" s="4" t="s">
        <v>148</v>
      </c>
      <c r="C98" s="4" t="s">
        <v>147</v>
      </c>
      <c r="D98" s="5" t="s">
        <v>128</v>
      </c>
      <c r="E98" s="4" t="s">
        <v>158</v>
      </c>
      <c r="F98" s="4" t="s">
        <v>156</v>
      </c>
      <c r="G98" s="4" t="s">
        <v>157</v>
      </c>
      <c r="H98" s="4" t="s">
        <v>159</v>
      </c>
      <c r="I98" s="29" t="s">
        <v>152</v>
      </c>
      <c r="J98" s="29" t="s">
        <v>132</v>
      </c>
      <c r="K98" s="6">
        <v>162547000</v>
      </c>
      <c r="L98" s="3">
        <v>13.55072807846433</v>
      </c>
      <c r="M98" s="3">
        <v>13.174442262807576</v>
      </c>
      <c r="N98" s="3">
        <v>9.1944487319547665</v>
      </c>
      <c r="O98" s="32"/>
      <c r="P98" s="36">
        <f t="shared" si="10"/>
        <v>20</v>
      </c>
      <c r="Q98" s="100"/>
      <c r="R98" s="100"/>
      <c r="S98" s="103">
        <f t="shared" si="11"/>
        <v>9.1944487319547665</v>
      </c>
      <c r="T98" s="101"/>
      <c r="U98" s="32">
        <f t="shared" si="12"/>
        <v>0</v>
      </c>
      <c r="V98" s="32">
        <f t="shared" si="13"/>
        <v>0</v>
      </c>
      <c r="W98" s="32">
        <f t="shared" si="14"/>
        <v>20</v>
      </c>
      <c r="X98" s="32">
        <v>0</v>
      </c>
    </row>
    <row r="99" spans="1:24" ht="50.1" customHeight="1" x14ac:dyDescent="0.2">
      <c r="A99" s="4" t="s">
        <v>85</v>
      </c>
      <c r="B99" s="12" t="s">
        <v>189</v>
      </c>
      <c r="C99" s="27" t="s">
        <v>137</v>
      </c>
      <c r="D99" s="28" t="s">
        <v>142</v>
      </c>
      <c r="E99" s="4" t="s">
        <v>131</v>
      </c>
      <c r="F99" s="4" t="s">
        <v>383</v>
      </c>
      <c r="G99" s="4" t="s">
        <v>386</v>
      </c>
      <c r="H99" s="4" t="s">
        <v>387</v>
      </c>
      <c r="I99" s="29" t="s">
        <v>375</v>
      </c>
      <c r="J99" s="29" t="s">
        <v>132</v>
      </c>
      <c r="K99" s="6">
        <v>18052000</v>
      </c>
      <c r="L99" s="3" t="s">
        <v>130</v>
      </c>
      <c r="M99" s="3">
        <v>10.539190450287759</v>
      </c>
      <c r="N99" s="3">
        <v>9.1157371712723272</v>
      </c>
      <c r="O99" s="32"/>
      <c r="P99" s="36">
        <f t="shared" si="10"/>
        <v>20</v>
      </c>
      <c r="Q99" s="100"/>
      <c r="R99" s="100"/>
      <c r="S99" s="103">
        <f t="shared" si="11"/>
        <v>9.1157371712723272</v>
      </c>
      <c r="T99" s="101"/>
      <c r="U99" s="32">
        <f t="shared" si="12"/>
        <v>0</v>
      </c>
      <c r="V99" s="32">
        <f t="shared" si="13"/>
        <v>0</v>
      </c>
      <c r="W99" s="32">
        <f t="shared" si="14"/>
        <v>20</v>
      </c>
      <c r="X99" s="32">
        <v>0</v>
      </c>
    </row>
    <row r="100" spans="1:24" ht="50.1" customHeight="1" x14ac:dyDescent="0.2">
      <c r="A100" s="4" t="s">
        <v>22</v>
      </c>
      <c r="B100" s="12" t="s">
        <v>189</v>
      </c>
      <c r="C100" s="27" t="s">
        <v>137</v>
      </c>
      <c r="D100" s="28" t="s">
        <v>142</v>
      </c>
      <c r="E100" s="4" t="s">
        <v>184</v>
      </c>
      <c r="F100" s="4" t="s">
        <v>185</v>
      </c>
      <c r="G100" s="4" t="s">
        <v>186</v>
      </c>
      <c r="H100" s="4" t="s">
        <v>187</v>
      </c>
      <c r="I100" s="29" t="s">
        <v>188</v>
      </c>
      <c r="J100" s="29" t="s">
        <v>129</v>
      </c>
      <c r="K100" s="6">
        <v>22515000</v>
      </c>
      <c r="L100" s="3" t="s">
        <v>130</v>
      </c>
      <c r="M100" s="3">
        <v>11.308896414836955</v>
      </c>
      <c r="N100" s="3">
        <v>8.7774400335773848</v>
      </c>
      <c r="O100" s="32"/>
      <c r="P100" s="36">
        <f t="shared" ref="P100:P118" si="15">SUM(U100:X100)</f>
        <v>20</v>
      </c>
      <c r="Q100" s="100"/>
      <c r="R100" s="100"/>
      <c r="S100" s="103">
        <f t="shared" ref="S100:S118" si="16">+N100+(0.25*(Q100+R100))</f>
        <v>8.7774400335773848</v>
      </c>
      <c r="T100" s="101"/>
      <c r="U100" s="32">
        <f t="shared" si="12"/>
        <v>0</v>
      </c>
      <c r="V100" s="32">
        <f t="shared" si="13"/>
        <v>0</v>
      </c>
      <c r="W100" s="32">
        <f t="shared" si="14"/>
        <v>20</v>
      </c>
      <c r="X100" s="32">
        <v>0</v>
      </c>
    </row>
    <row r="101" spans="1:24" ht="50.1" customHeight="1" x14ac:dyDescent="0.2">
      <c r="A101" s="4" t="s">
        <v>113</v>
      </c>
      <c r="B101" s="9" t="s">
        <v>180</v>
      </c>
      <c r="C101" s="13" t="s">
        <v>179</v>
      </c>
      <c r="D101" s="5" t="s">
        <v>128</v>
      </c>
      <c r="E101" s="4" t="s">
        <v>131</v>
      </c>
      <c r="F101" s="4" t="s">
        <v>226</v>
      </c>
      <c r="G101" s="4" t="s">
        <v>450</v>
      </c>
      <c r="H101" s="4" t="s">
        <v>451</v>
      </c>
      <c r="I101" s="29" t="s">
        <v>452</v>
      </c>
      <c r="J101" s="29" t="s">
        <v>129</v>
      </c>
      <c r="K101" s="6">
        <v>101482000</v>
      </c>
      <c r="L101" s="3">
        <v>13.444878470958839</v>
      </c>
      <c r="M101" s="3">
        <v>14.275494059258881</v>
      </c>
      <c r="N101" s="3">
        <v>8.6152640734227113</v>
      </c>
      <c r="O101" s="32"/>
      <c r="P101" s="36">
        <f t="shared" si="15"/>
        <v>20</v>
      </c>
      <c r="Q101" s="100"/>
      <c r="R101" s="100"/>
      <c r="S101" s="103">
        <f t="shared" si="16"/>
        <v>8.6152640734227113</v>
      </c>
      <c r="T101" s="101"/>
      <c r="U101" s="32">
        <f t="shared" ref="U101:U118" si="17">IF(AI101&lt;0.5,0,IF(AI101&lt;0.75,5,IF(AI101&lt;0.9,10,IF(AI101&lt;1,15,20))))</f>
        <v>0</v>
      </c>
      <c r="V101" s="32">
        <f t="shared" ref="V101:V118" si="18">IF(AB101&lt;30,0,IF(AB101&lt;51,8.33,IF(AB101&lt;66,16.67,25)))</f>
        <v>0</v>
      </c>
      <c r="W101" s="32">
        <f t="shared" ref="W101:W118" si="19">IF(AJ101&gt;1500,0,IF(AJ101&gt;1000,6.67,IF(AJ101&gt;500,13.33,20)))</f>
        <v>20</v>
      </c>
      <c r="X101" s="32">
        <v>0</v>
      </c>
    </row>
    <row r="102" spans="1:24" ht="50.1" customHeight="1" x14ac:dyDescent="0.2">
      <c r="A102" s="4" t="s">
        <v>95</v>
      </c>
      <c r="B102" s="11" t="s">
        <v>161</v>
      </c>
      <c r="C102" s="16" t="s">
        <v>154</v>
      </c>
      <c r="D102" s="5" t="s">
        <v>135</v>
      </c>
      <c r="E102" s="4" t="s">
        <v>131</v>
      </c>
      <c r="F102" s="4" t="s">
        <v>213</v>
      </c>
      <c r="G102" s="4" t="s">
        <v>411</v>
      </c>
      <c r="H102" s="4" t="s">
        <v>412</v>
      </c>
      <c r="I102" s="29" t="s">
        <v>413</v>
      </c>
      <c r="J102" s="29" t="s">
        <v>149</v>
      </c>
      <c r="K102" s="6">
        <v>19495000</v>
      </c>
      <c r="L102" s="3" t="s">
        <v>130</v>
      </c>
      <c r="M102" s="3" t="s">
        <v>130</v>
      </c>
      <c r="N102" s="3">
        <v>8.4706574810736335</v>
      </c>
      <c r="O102" s="32"/>
      <c r="P102" s="36">
        <f t="shared" si="15"/>
        <v>20</v>
      </c>
      <c r="Q102" s="100"/>
      <c r="R102" s="100"/>
      <c r="S102" s="103">
        <f t="shared" si="16"/>
        <v>8.4706574810736335</v>
      </c>
      <c r="T102" s="101"/>
      <c r="U102" s="32">
        <f t="shared" si="17"/>
        <v>0</v>
      </c>
      <c r="V102" s="32">
        <f t="shared" si="18"/>
        <v>0</v>
      </c>
      <c r="W102" s="32">
        <f t="shared" si="19"/>
        <v>20</v>
      </c>
      <c r="X102" s="32">
        <v>0</v>
      </c>
    </row>
    <row r="103" spans="1:24" ht="50.1" customHeight="1" x14ac:dyDescent="0.2">
      <c r="A103" s="4" t="s">
        <v>37</v>
      </c>
      <c r="B103" s="12" t="s">
        <v>189</v>
      </c>
      <c r="C103" s="27" t="s">
        <v>137</v>
      </c>
      <c r="D103" s="28" t="s">
        <v>135</v>
      </c>
      <c r="E103" s="4" t="s">
        <v>238</v>
      </c>
      <c r="F103" s="4" t="s">
        <v>239</v>
      </c>
      <c r="G103" s="4" t="s">
        <v>240</v>
      </c>
      <c r="H103" s="4" t="s">
        <v>241</v>
      </c>
      <c r="I103" s="29" t="s">
        <v>242</v>
      </c>
      <c r="J103" s="29" t="s">
        <v>132</v>
      </c>
      <c r="K103" s="6">
        <v>7340000</v>
      </c>
      <c r="L103" s="3" t="s">
        <v>130</v>
      </c>
      <c r="M103" s="3" t="s">
        <v>130</v>
      </c>
      <c r="N103" s="3">
        <v>8.4218360489029465</v>
      </c>
      <c r="O103" s="32"/>
      <c r="P103" s="36">
        <f t="shared" si="15"/>
        <v>27.5</v>
      </c>
      <c r="Q103" s="100"/>
      <c r="R103" s="100"/>
      <c r="S103" s="103">
        <f t="shared" si="16"/>
        <v>8.4218360489029465</v>
      </c>
      <c r="T103" s="101"/>
      <c r="U103" s="32">
        <f t="shared" si="17"/>
        <v>0</v>
      </c>
      <c r="V103" s="32">
        <f t="shared" si="18"/>
        <v>0</v>
      </c>
      <c r="W103" s="32">
        <f t="shared" si="19"/>
        <v>20</v>
      </c>
      <c r="X103" s="32">
        <v>7.5</v>
      </c>
    </row>
    <row r="104" spans="1:24" ht="50.1" customHeight="1" x14ac:dyDescent="0.2">
      <c r="A104" s="4" t="s">
        <v>81</v>
      </c>
      <c r="B104" s="9" t="s">
        <v>180</v>
      </c>
      <c r="C104" s="13" t="s">
        <v>179</v>
      </c>
      <c r="D104" s="5" t="s">
        <v>128</v>
      </c>
      <c r="E104" s="4" t="s">
        <v>131</v>
      </c>
      <c r="F104" s="4" t="s">
        <v>365</v>
      </c>
      <c r="G104" s="4" t="s">
        <v>372</v>
      </c>
      <c r="H104" s="4" t="s">
        <v>131</v>
      </c>
      <c r="I104" s="29" t="s">
        <v>236</v>
      </c>
      <c r="J104" s="29" t="s">
        <v>224</v>
      </c>
      <c r="K104" s="6">
        <v>7130000</v>
      </c>
      <c r="L104" s="3">
        <v>14.95866093905112</v>
      </c>
      <c r="M104" s="3">
        <v>17.269338347290983</v>
      </c>
      <c r="N104" s="3">
        <v>8.2660343346327849</v>
      </c>
      <c r="O104" s="32"/>
      <c r="P104" s="36">
        <f t="shared" si="15"/>
        <v>35</v>
      </c>
      <c r="Q104" s="100"/>
      <c r="R104" s="100"/>
      <c r="S104" s="103">
        <f t="shared" si="16"/>
        <v>8.2660343346327849</v>
      </c>
      <c r="T104" s="101"/>
      <c r="U104" s="32">
        <f t="shared" si="17"/>
        <v>0</v>
      </c>
      <c r="V104" s="32">
        <f t="shared" si="18"/>
        <v>0</v>
      </c>
      <c r="W104" s="32">
        <f t="shared" si="19"/>
        <v>20</v>
      </c>
      <c r="X104" s="32">
        <v>15</v>
      </c>
    </row>
    <row r="105" spans="1:24" ht="50.1" customHeight="1" x14ac:dyDescent="0.2">
      <c r="A105" s="4" t="s">
        <v>83</v>
      </c>
      <c r="B105" s="12" t="s">
        <v>189</v>
      </c>
      <c r="C105" s="27" t="s">
        <v>137</v>
      </c>
      <c r="D105" s="28" t="s">
        <v>142</v>
      </c>
      <c r="E105" s="4" t="s">
        <v>131</v>
      </c>
      <c r="F105" s="4" t="s">
        <v>380</v>
      </c>
      <c r="G105" s="4" t="s">
        <v>251</v>
      </c>
      <c r="H105" s="4" t="s">
        <v>381</v>
      </c>
      <c r="I105" s="29" t="s">
        <v>382</v>
      </c>
      <c r="J105" s="29" t="s">
        <v>132</v>
      </c>
      <c r="K105" s="6">
        <v>15258000</v>
      </c>
      <c r="L105" s="3" t="s">
        <v>130</v>
      </c>
      <c r="M105" s="3">
        <v>10.26654986181279</v>
      </c>
      <c r="N105" s="3">
        <v>8.2653535560507922</v>
      </c>
      <c r="O105" s="32"/>
      <c r="P105" s="36">
        <f t="shared" si="15"/>
        <v>20</v>
      </c>
      <c r="Q105" s="100"/>
      <c r="R105" s="100"/>
      <c r="S105" s="103">
        <f t="shared" si="16"/>
        <v>8.2653535560507922</v>
      </c>
      <c r="T105" s="101"/>
      <c r="U105" s="32">
        <f t="shared" si="17"/>
        <v>0</v>
      </c>
      <c r="V105" s="32">
        <f t="shared" si="18"/>
        <v>0</v>
      </c>
      <c r="W105" s="32">
        <f t="shared" si="19"/>
        <v>20</v>
      </c>
      <c r="X105" s="32">
        <v>0</v>
      </c>
    </row>
    <row r="106" spans="1:24" ht="50.1" customHeight="1" x14ac:dyDescent="0.2">
      <c r="A106" s="4" t="s">
        <v>19</v>
      </c>
      <c r="B106" s="8" t="s">
        <v>175</v>
      </c>
      <c r="C106" s="16" t="s">
        <v>154</v>
      </c>
      <c r="D106" s="5" t="s">
        <v>128</v>
      </c>
      <c r="E106" s="4" t="s">
        <v>172</v>
      </c>
      <c r="F106" s="4" t="s">
        <v>171</v>
      </c>
      <c r="G106" s="4" t="s">
        <v>173</v>
      </c>
      <c r="H106" s="4" t="s">
        <v>174</v>
      </c>
      <c r="I106" s="29" t="s">
        <v>133</v>
      </c>
      <c r="J106" s="29" t="s">
        <v>132</v>
      </c>
      <c r="K106" s="6">
        <v>77600000</v>
      </c>
      <c r="L106" s="3">
        <v>11.211244189426463</v>
      </c>
      <c r="M106" s="3">
        <v>10.881537203461164</v>
      </c>
      <c r="N106" s="3">
        <v>7.9772209089939725</v>
      </c>
      <c r="O106" s="32"/>
      <c r="P106" s="36">
        <f t="shared" si="15"/>
        <v>20</v>
      </c>
      <c r="Q106" s="100"/>
      <c r="R106" s="100"/>
      <c r="S106" s="103">
        <f t="shared" si="16"/>
        <v>7.9772209089939725</v>
      </c>
      <c r="T106" s="101"/>
      <c r="U106" s="32">
        <f t="shared" si="17"/>
        <v>0</v>
      </c>
      <c r="V106" s="32">
        <f t="shared" si="18"/>
        <v>0</v>
      </c>
      <c r="W106" s="32">
        <f t="shared" si="19"/>
        <v>20</v>
      </c>
      <c r="X106" s="32">
        <v>0</v>
      </c>
    </row>
    <row r="107" spans="1:24" ht="50.1" customHeight="1" x14ac:dyDescent="0.2">
      <c r="A107" s="4" t="s">
        <v>77</v>
      </c>
      <c r="B107" s="9" t="s">
        <v>180</v>
      </c>
      <c r="C107" s="13" t="s">
        <v>179</v>
      </c>
      <c r="D107" s="5" t="s">
        <v>128</v>
      </c>
      <c r="E107" s="4" t="s">
        <v>131</v>
      </c>
      <c r="F107" s="4" t="s">
        <v>365</v>
      </c>
      <c r="G107" s="4" t="s">
        <v>150</v>
      </c>
      <c r="H107" s="4" t="s">
        <v>366</v>
      </c>
      <c r="I107" s="29" t="s">
        <v>367</v>
      </c>
      <c r="J107" s="29" t="s">
        <v>348</v>
      </c>
      <c r="K107" s="6">
        <v>33139000</v>
      </c>
      <c r="L107" s="3">
        <v>12.704048561971504</v>
      </c>
      <c r="M107" s="3">
        <v>13.155485602382271</v>
      </c>
      <c r="N107" s="3">
        <v>7.6891822253281159</v>
      </c>
      <c r="O107" s="32"/>
      <c r="P107" s="36">
        <f t="shared" si="15"/>
        <v>35</v>
      </c>
      <c r="Q107" s="100"/>
      <c r="R107" s="100"/>
      <c r="S107" s="103">
        <f t="shared" si="16"/>
        <v>7.6891822253281159</v>
      </c>
      <c r="T107" s="101"/>
      <c r="U107" s="32">
        <f t="shared" si="17"/>
        <v>0</v>
      </c>
      <c r="V107" s="32">
        <f t="shared" si="18"/>
        <v>0</v>
      </c>
      <c r="W107" s="32">
        <f t="shared" si="19"/>
        <v>20</v>
      </c>
      <c r="X107" s="32">
        <v>15</v>
      </c>
    </row>
    <row r="108" spans="1:24" ht="50.1" customHeight="1" x14ac:dyDescent="0.2">
      <c r="A108" s="4" t="s">
        <v>67</v>
      </c>
      <c r="B108" s="12" t="s">
        <v>189</v>
      </c>
      <c r="C108" s="27" t="s">
        <v>137</v>
      </c>
      <c r="D108" s="28" t="s">
        <v>135</v>
      </c>
      <c r="E108" s="4" t="s">
        <v>131</v>
      </c>
      <c r="F108" s="4" t="s">
        <v>340</v>
      </c>
      <c r="G108" s="4" t="s">
        <v>240</v>
      </c>
      <c r="H108" s="4" t="s">
        <v>324</v>
      </c>
      <c r="I108" s="29" t="s">
        <v>341</v>
      </c>
      <c r="J108" s="29" t="s">
        <v>132</v>
      </c>
      <c r="K108" s="6">
        <v>33186000</v>
      </c>
      <c r="L108" s="3" t="s">
        <v>130</v>
      </c>
      <c r="M108" s="3" t="s">
        <v>130</v>
      </c>
      <c r="N108" s="3">
        <v>7.3985688622381591</v>
      </c>
      <c r="O108" s="32"/>
      <c r="P108" s="36">
        <f t="shared" si="15"/>
        <v>20</v>
      </c>
      <c r="Q108" s="100"/>
      <c r="R108" s="100"/>
      <c r="S108" s="103">
        <f t="shared" si="16"/>
        <v>7.3985688622381591</v>
      </c>
      <c r="T108" s="101"/>
      <c r="U108" s="32">
        <f t="shared" si="17"/>
        <v>0</v>
      </c>
      <c r="V108" s="32">
        <f t="shared" si="18"/>
        <v>0</v>
      </c>
      <c r="W108" s="32">
        <f t="shared" si="19"/>
        <v>20</v>
      </c>
      <c r="X108" s="32">
        <v>0</v>
      </c>
    </row>
    <row r="109" spans="1:24" ht="50.1" customHeight="1" x14ac:dyDescent="0.2">
      <c r="A109" s="4" t="s">
        <v>64</v>
      </c>
      <c r="B109" s="10" t="s">
        <v>196</v>
      </c>
      <c r="C109" s="15" t="s">
        <v>160</v>
      </c>
      <c r="D109" s="5" t="s">
        <v>135</v>
      </c>
      <c r="E109" s="4" t="s">
        <v>131</v>
      </c>
      <c r="F109" s="4" t="s">
        <v>332</v>
      </c>
      <c r="G109" s="4" t="s">
        <v>333</v>
      </c>
      <c r="H109" s="4" t="s">
        <v>330</v>
      </c>
      <c r="I109" s="29" t="s">
        <v>331</v>
      </c>
      <c r="J109" s="29" t="s">
        <v>132</v>
      </c>
      <c r="K109" s="6">
        <v>25344000</v>
      </c>
      <c r="L109" s="3" t="s">
        <v>130</v>
      </c>
      <c r="M109" s="3" t="s">
        <v>130</v>
      </c>
      <c r="N109" s="3">
        <v>7.2735517282259829</v>
      </c>
      <c r="O109" s="32"/>
      <c r="P109" s="36">
        <f t="shared" si="15"/>
        <v>20</v>
      </c>
      <c r="Q109" s="100"/>
      <c r="R109" s="100"/>
      <c r="S109" s="103">
        <f t="shared" si="16"/>
        <v>7.2735517282259829</v>
      </c>
      <c r="T109" s="101"/>
      <c r="U109" s="32">
        <f t="shared" si="17"/>
        <v>0</v>
      </c>
      <c r="V109" s="32">
        <f t="shared" si="18"/>
        <v>0</v>
      </c>
      <c r="W109" s="32">
        <f t="shared" si="19"/>
        <v>20</v>
      </c>
      <c r="X109" s="32">
        <v>0</v>
      </c>
    </row>
    <row r="110" spans="1:24" ht="50.1" customHeight="1" x14ac:dyDescent="0.2">
      <c r="A110" s="4" t="s">
        <v>66</v>
      </c>
      <c r="B110" s="12" t="s">
        <v>189</v>
      </c>
      <c r="C110" s="27" t="s">
        <v>137</v>
      </c>
      <c r="D110" s="28" t="s">
        <v>142</v>
      </c>
      <c r="E110" s="4" t="s">
        <v>131</v>
      </c>
      <c r="F110" s="4" t="s">
        <v>336</v>
      </c>
      <c r="G110" s="4" t="s">
        <v>337</v>
      </c>
      <c r="H110" s="4" t="s">
        <v>338</v>
      </c>
      <c r="I110" s="29" t="s">
        <v>339</v>
      </c>
      <c r="J110" s="29" t="s">
        <v>132</v>
      </c>
      <c r="K110" s="6">
        <v>128340000</v>
      </c>
      <c r="L110" s="3" t="s">
        <v>130</v>
      </c>
      <c r="M110" s="3">
        <v>9.2944968929165839</v>
      </c>
      <c r="N110" s="3">
        <v>7.132675572516427</v>
      </c>
      <c r="O110" s="32"/>
      <c r="P110" s="36">
        <f t="shared" si="15"/>
        <v>20</v>
      </c>
      <c r="Q110" s="100"/>
      <c r="R110" s="100"/>
      <c r="S110" s="103">
        <f t="shared" si="16"/>
        <v>7.132675572516427</v>
      </c>
      <c r="T110" s="101"/>
      <c r="U110" s="32">
        <f t="shared" si="17"/>
        <v>0</v>
      </c>
      <c r="V110" s="32">
        <f t="shared" si="18"/>
        <v>0</v>
      </c>
      <c r="W110" s="32">
        <f t="shared" si="19"/>
        <v>20</v>
      </c>
      <c r="X110" s="32">
        <v>0</v>
      </c>
    </row>
    <row r="111" spans="1:24" ht="50.1" customHeight="1" x14ac:dyDescent="0.2">
      <c r="A111" s="4" t="s">
        <v>100</v>
      </c>
      <c r="B111" s="12" t="s">
        <v>189</v>
      </c>
      <c r="C111" s="27" t="s">
        <v>137</v>
      </c>
      <c r="D111" s="28" t="s">
        <v>135</v>
      </c>
      <c r="E111" s="4" t="s">
        <v>131</v>
      </c>
      <c r="F111" s="4" t="s">
        <v>426</v>
      </c>
      <c r="G111" s="4" t="s">
        <v>427</v>
      </c>
      <c r="H111" s="4" t="s">
        <v>150</v>
      </c>
      <c r="I111" s="29" t="s">
        <v>375</v>
      </c>
      <c r="J111" s="29" t="s">
        <v>132</v>
      </c>
      <c r="K111" s="6">
        <v>17984000</v>
      </c>
      <c r="L111" s="3" t="s">
        <v>130</v>
      </c>
      <c r="M111" s="3" t="s">
        <v>130</v>
      </c>
      <c r="N111" s="3">
        <v>7.0598171185887439</v>
      </c>
      <c r="O111" s="32"/>
      <c r="P111" s="36">
        <f t="shared" si="15"/>
        <v>20</v>
      </c>
      <c r="Q111" s="100"/>
      <c r="R111" s="100"/>
      <c r="S111" s="103">
        <f t="shared" si="16"/>
        <v>7.0598171185887439</v>
      </c>
      <c r="T111" s="101"/>
      <c r="U111" s="32">
        <f t="shared" si="17"/>
        <v>0</v>
      </c>
      <c r="V111" s="32">
        <f t="shared" si="18"/>
        <v>0</v>
      </c>
      <c r="W111" s="32">
        <f t="shared" si="19"/>
        <v>20</v>
      </c>
      <c r="X111" s="32">
        <v>0</v>
      </c>
    </row>
    <row r="112" spans="1:24" ht="50.1" customHeight="1" x14ac:dyDescent="0.2">
      <c r="A112" s="4" t="s">
        <v>86</v>
      </c>
      <c r="B112" s="12" t="s">
        <v>189</v>
      </c>
      <c r="C112" s="27" t="s">
        <v>137</v>
      </c>
      <c r="D112" s="28" t="s">
        <v>135</v>
      </c>
      <c r="E112" s="4" t="s">
        <v>131</v>
      </c>
      <c r="F112" s="4" t="s">
        <v>373</v>
      </c>
      <c r="G112" s="4" t="s">
        <v>251</v>
      </c>
      <c r="H112" s="4" t="s">
        <v>150</v>
      </c>
      <c r="I112" s="29" t="s">
        <v>375</v>
      </c>
      <c r="J112" s="29" t="s">
        <v>132</v>
      </c>
      <c r="K112" s="6">
        <v>42616000</v>
      </c>
      <c r="L112" s="3" t="s">
        <v>130</v>
      </c>
      <c r="M112" s="3" t="s">
        <v>130</v>
      </c>
      <c r="N112" s="3">
        <v>6.8741738231630034</v>
      </c>
      <c r="O112" s="32"/>
      <c r="P112" s="36">
        <f t="shared" si="15"/>
        <v>20</v>
      </c>
      <c r="Q112" s="100"/>
      <c r="R112" s="100"/>
      <c r="S112" s="103">
        <f t="shared" si="16"/>
        <v>6.8741738231630034</v>
      </c>
      <c r="T112" s="101"/>
      <c r="U112" s="32">
        <f t="shared" si="17"/>
        <v>0</v>
      </c>
      <c r="V112" s="32">
        <f t="shared" si="18"/>
        <v>0</v>
      </c>
      <c r="W112" s="32">
        <f t="shared" si="19"/>
        <v>20</v>
      </c>
      <c r="X112" s="32">
        <v>0</v>
      </c>
    </row>
    <row r="113" spans="1:24" ht="50.1" customHeight="1" x14ac:dyDescent="0.2">
      <c r="A113" s="4" t="s">
        <v>79</v>
      </c>
      <c r="B113" s="12" t="s">
        <v>189</v>
      </c>
      <c r="C113" s="27" t="s">
        <v>137</v>
      </c>
      <c r="D113" s="28" t="s">
        <v>128</v>
      </c>
      <c r="E113" s="4" t="s">
        <v>131</v>
      </c>
      <c r="F113" s="4" t="s">
        <v>365</v>
      </c>
      <c r="G113" s="4" t="s">
        <v>369</v>
      </c>
      <c r="H113" s="4" t="s">
        <v>131</v>
      </c>
      <c r="I113" s="29" t="s">
        <v>370</v>
      </c>
      <c r="J113" s="29" t="s">
        <v>224</v>
      </c>
      <c r="K113" s="6">
        <v>5750000</v>
      </c>
      <c r="L113" s="3">
        <v>10.068820646264106</v>
      </c>
      <c r="M113" s="3">
        <v>11.243235834722352</v>
      </c>
      <c r="N113" s="3">
        <v>6.236440760866504</v>
      </c>
      <c r="O113" s="32"/>
      <c r="P113" s="36">
        <f t="shared" si="15"/>
        <v>35</v>
      </c>
      <c r="Q113" s="100"/>
      <c r="R113" s="100"/>
      <c r="S113" s="103">
        <f t="shared" si="16"/>
        <v>6.236440760866504</v>
      </c>
      <c r="T113" s="101"/>
      <c r="U113" s="32">
        <f t="shared" si="17"/>
        <v>0</v>
      </c>
      <c r="V113" s="32">
        <f t="shared" si="18"/>
        <v>0</v>
      </c>
      <c r="W113" s="32">
        <f t="shared" si="19"/>
        <v>20</v>
      </c>
      <c r="X113" s="32">
        <v>15</v>
      </c>
    </row>
    <row r="114" spans="1:24" ht="50.1" customHeight="1" x14ac:dyDescent="0.2">
      <c r="A114" s="4" t="s">
        <v>76</v>
      </c>
      <c r="B114" s="11" t="s">
        <v>161</v>
      </c>
      <c r="C114" s="16" t="s">
        <v>154</v>
      </c>
      <c r="D114" s="5" t="s">
        <v>135</v>
      </c>
      <c r="E114" s="4" t="s">
        <v>131</v>
      </c>
      <c r="F114" s="4" t="s">
        <v>213</v>
      </c>
      <c r="G114" s="4" t="s">
        <v>250</v>
      </c>
      <c r="H114" s="4" t="s">
        <v>144</v>
      </c>
      <c r="I114" s="29" t="s">
        <v>364</v>
      </c>
      <c r="J114" s="29" t="s">
        <v>149</v>
      </c>
      <c r="K114" s="6">
        <v>11411000</v>
      </c>
      <c r="L114" s="3" t="s">
        <v>130</v>
      </c>
      <c r="M114" s="3" t="s">
        <v>130</v>
      </c>
      <c r="N114" s="3">
        <v>6.1700890631574152</v>
      </c>
      <c r="O114" s="32"/>
      <c r="P114" s="36">
        <f t="shared" si="15"/>
        <v>20</v>
      </c>
      <c r="Q114" s="100"/>
      <c r="R114" s="100"/>
      <c r="S114" s="103">
        <f t="shared" si="16"/>
        <v>6.1700890631574152</v>
      </c>
      <c r="T114" s="101"/>
      <c r="U114" s="32">
        <f t="shared" si="17"/>
        <v>0</v>
      </c>
      <c r="V114" s="32">
        <f t="shared" si="18"/>
        <v>0</v>
      </c>
      <c r="W114" s="32">
        <f t="shared" si="19"/>
        <v>20</v>
      </c>
      <c r="X114" s="32">
        <v>0</v>
      </c>
    </row>
    <row r="115" spans="1:24" ht="50.1" customHeight="1" x14ac:dyDescent="0.2">
      <c r="A115" s="4" t="s">
        <v>35</v>
      </c>
      <c r="B115" s="9" t="s">
        <v>180</v>
      </c>
      <c r="C115" s="13" t="s">
        <v>179</v>
      </c>
      <c r="D115" s="5" t="s">
        <v>128</v>
      </c>
      <c r="E115" s="4" t="s">
        <v>225</v>
      </c>
      <c r="F115" s="4" t="s">
        <v>226</v>
      </c>
      <c r="G115" s="4" t="s">
        <v>233</v>
      </c>
      <c r="H115" s="4" t="s">
        <v>131</v>
      </c>
      <c r="I115" s="29" t="s">
        <v>234</v>
      </c>
      <c r="J115" s="29" t="s">
        <v>224</v>
      </c>
      <c r="K115" s="6">
        <v>5750000</v>
      </c>
      <c r="L115" s="3">
        <v>7.9645189450181917</v>
      </c>
      <c r="M115" s="3">
        <v>11.315354386871274</v>
      </c>
      <c r="N115" s="3">
        <v>5.9668143934970193</v>
      </c>
      <c r="O115" s="32"/>
      <c r="P115" s="36">
        <f t="shared" si="15"/>
        <v>35</v>
      </c>
      <c r="Q115" s="100"/>
      <c r="R115" s="100"/>
      <c r="S115" s="103">
        <f t="shared" si="16"/>
        <v>5.9668143934970193</v>
      </c>
      <c r="T115" s="101"/>
      <c r="U115" s="32">
        <f t="shared" si="17"/>
        <v>0</v>
      </c>
      <c r="V115" s="32">
        <f t="shared" si="18"/>
        <v>0</v>
      </c>
      <c r="W115" s="32">
        <f t="shared" si="19"/>
        <v>20</v>
      </c>
      <c r="X115" s="32">
        <v>15</v>
      </c>
    </row>
    <row r="116" spans="1:24" ht="50.1" customHeight="1" x14ac:dyDescent="0.2">
      <c r="A116" s="4" t="s">
        <v>34</v>
      </c>
      <c r="B116" s="9" t="s">
        <v>180</v>
      </c>
      <c r="C116" s="13" t="s">
        <v>179</v>
      </c>
      <c r="D116" s="5" t="s">
        <v>128</v>
      </c>
      <c r="E116" s="4" t="s">
        <v>225</v>
      </c>
      <c r="F116" s="4" t="s">
        <v>226</v>
      </c>
      <c r="G116" s="4" t="s">
        <v>232</v>
      </c>
      <c r="H116" s="4" t="s">
        <v>131</v>
      </c>
      <c r="I116" s="29" t="s">
        <v>231</v>
      </c>
      <c r="J116" s="29" t="s">
        <v>224</v>
      </c>
      <c r="K116" s="6">
        <v>5750000</v>
      </c>
      <c r="L116" s="3">
        <v>7.5665014651258033</v>
      </c>
      <c r="M116" s="3">
        <v>11.639348511803533</v>
      </c>
      <c r="N116" s="3">
        <v>5.0191044262428255</v>
      </c>
      <c r="O116" s="32"/>
      <c r="P116" s="36">
        <f t="shared" si="15"/>
        <v>35</v>
      </c>
      <c r="Q116" s="100"/>
      <c r="R116" s="100"/>
      <c r="S116" s="103">
        <f t="shared" si="16"/>
        <v>5.0191044262428255</v>
      </c>
      <c r="T116" s="101"/>
      <c r="U116" s="32">
        <f t="shared" si="17"/>
        <v>0</v>
      </c>
      <c r="V116" s="32">
        <f t="shared" si="18"/>
        <v>0</v>
      </c>
      <c r="W116" s="32">
        <f t="shared" si="19"/>
        <v>20</v>
      </c>
      <c r="X116" s="32">
        <v>15</v>
      </c>
    </row>
    <row r="117" spans="1:24" ht="50.1" customHeight="1" x14ac:dyDescent="0.2">
      <c r="A117" s="4" t="s">
        <v>82</v>
      </c>
      <c r="B117" s="12" t="s">
        <v>189</v>
      </c>
      <c r="C117" s="15" t="s">
        <v>160</v>
      </c>
      <c r="D117" s="5" t="s">
        <v>135</v>
      </c>
      <c r="E117" s="4" t="s">
        <v>131</v>
      </c>
      <c r="F117" s="4" t="s">
        <v>376</v>
      </c>
      <c r="G117" s="4" t="s">
        <v>377</v>
      </c>
      <c r="H117" s="4" t="s">
        <v>378</v>
      </c>
      <c r="I117" s="29" t="s">
        <v>379</v>
      </c>
      <c r="J117" s="29" t="s">
        <v>132</v>
      </c>
      <c r="K117" s="6">
        <v>16470000</v>
      </c>
      <c r="L117" s="3" t="s">
        <v>130</v>
      </c>
      <c r="M117" s="3" t="s">
        <v>130</v>
      </c>
      <c r="N117" s="3">
        <v>4.902786665437322</v>
      </c>
      <c r="O117" s="32"/>
      <c r="P117" s="36">
        <f t="shared" si="15"/>
        <v>20</v>
      </c>
      <c r="Q117" s="100"/>
      <c r="R117" s="100"/>
      <c r="S117" s="103">
        <f t="shared" si="16"/>
        <v>4.902786665437322</v>
      </c>
      <c r="T117" s="101"/>
      <c r="U117" s="32">
        <f t="shared" si="17"/>
        <v>0</v>
      </c>
      <c r="V117" s="32">
        <f t="shared" si="18"/>
        <v>0</v>
      </c>
      <c r="W117" s="32">
        <f t="shared" si="19"/>
        <v>20</v>
      </c>
      <c r="X117" s="32">
        <v>0</v>
      </c>
    </row>
    <row r="118" spans="1:24" ht="50.1" customHeight="1" x14ac:dyDescent="0.2">
      <c r="A118" s="4" t="s">
        <v>36</v>
      </c>
      <c r="B118" s="9" t="s">
        <v>180</v>
      </c>
      <c r="C118" s="13" t="s">
        <v>179</v>
      </c>
      <c r="D118" s="5" t="s">
        <v>128</v>
      </c>
      <c r="E118" s="4" t="s">
        <v>225</v>
      </c>
      <c r="F118" s="4" t="s">
        <v>226</v>
      </c>
      <c r="G118" s="4" t="s">
        <v>235</v>
      </c>
      <c r="H118" s="4" t="s">
        <v>131</v>
      </c>
      <c r="I118" s="29" t="s">
        <v>236</v>
      </c>
      <c r="J118" s="29" t="s">
        <v>224</v>
      </c>
      <c r="K118" s="6">
        <v>7130000</v>
      </c>
      <c r="L118" s="3">
        <v>9.0851280246807651</v>
      </c>
      <c r="M118" s="3">
        <v>10.955436536039484</v>
      </c>
      <c r="N118" s="3">
        <v>4.6600750960316031</v>
      </c>
      <c r="O118" s="32"/>
      <c r="P118" s="36">
        <f t="shared" si="15"/>
        <v>35</v>
      </c>
      <c r="Q118" s="100"/>
      <c r="R118" s="100"/>
      <c r="S118" s="103">
        <f t="shared" si="16"/>
        <v>4.6600750960316031</v>
      </c>
      <c r="T118" s="101"/>
      <c r="U118" s="32">
        <f t="shared" si="17"/>
        <v>0</v>
      </c>
      <c r="V118" s="32">
        <f t="shared" si="18"/>
        <v>0</v>
      </c>
      <c r="W118" s="32">
        <f t="shared" si="19"/>
        <v>20</v>
      </c>
      <c r="X118" s="32">
        <v>15</v>
      </c>
    </row>
    <row r="120" spans="1:24" x14ac:dyDescent="0.2">
      <c r="Q120" s="96"/>
      <c r="R120" s="96"/>
      <c r="S120" s="96"/>
    </row>
    <row r="121" spans="1:24" ht="63" x14ac:dyDescent="0.2">
      <c r="A121" s="41" t="s">
        <v>497</v>
      </c>
      <c r="B121" s="42" t="s">
        <v>521</v>
      </c>
      <c r="C121" s="42" t="s">
        <v>7</v>
      </c>
      <c r="D121" s="43" t="s">
        <v>503</v>
      </c>
      <c r="E121" s="42" t="s">
        <v>1</v>
      </c>
      <c r="F121" s="43" t="s">
        <v>2</v>
      </c>
      <c r="G121" s="42" t="s">
        <v>504</v>
      </c>
      <c r="H121" s="44" t="s">
        <v>505</v>
      </c>
      <c r="I121" s="121" t="s">
        <v>506</v>
      </c>
      <c r="J121" s="122"/>
      <c r="K121" s="123"/>
      <c r="L121" s="49" t="s">
        <v>522</v>
      </c>
      <c r="M121" s="43" t="s">
        <v>508</v>
      </c>
      <c r="N121" s="51" t="s">
        <v>499</v>
      </c>
    </row>
    <row r="122" spans="1:24" ht="82.5" customHeight="1" x14ac:dyDescent="0.2">
      <c r="A122" s="56" t="s">
        <v>161</v>
      </c>
      <c r="B122" s="57" t="s">
        <v>154</v>
      </c>
      <c r="C122" s="112" t="s">
        <v>509</v>
      </c>
      <c r="D122" s="45">
        <v>2189</v>
      </c>
      <c r="E122" s="58" t="s">
        <v>135</v>
      </c>
      <c r="F122" s="46"/>
      <c r="G122" s="58" t="s">
        <v>510</v>
      </c>
      <c r="H122" s="48" t="s">
        <v>511</v>
      </c>
      <c r="I122" s="124" t="s">
        <v>512</v>
      </c>
      <c r="J122" s="125"/>
      <c r="K122" s="126"/>
      <c r="L122" s="54">
        <v>357597</v>
      </c>
      <c r="M122" s="47">
        <v>38.050000000000004</v>
      </c>
      <c r="N122" s="116">
        <v>0</v>
      </c>
      <c r="O122" t="s">
        <v>584</v>
      </c>
    </row>
    <row r="123" spans="1:24" ht="74.25" customHeight="1" x14ac:dyDescent="0.2">
      <c r="A123" s="59" t="s">
        <v>189</v>
      </c>
      <c r="B123" s="60" t="s">
        <v>137</v>
      </c>
      <c r="C123" s="112" t="s">
        <v>513</v>
      </c>
      <c r="D123" s="45">
        <v>2418</v>
      </c>
      <c r="E123" s="58" t="s">
        <v>135</v>
      </c>
      <c r="F123" s="46"/>
      <c r="G123" s="58" t="s">
        <v>514</v>
      </c>
      <c r="H123" s="48" t="s">
        <v>515</v>
      </c>
      <c r="I123" s="124" t="s">
        <v>516</v>
      </c>
      <c r="J123" s="125"/>
      <c r="K123" s="126"/>
      <c r="L123" s="54">
        <v>408235.5</v>
      </c>
      <c r="M123" s="47">
        <v>28.094999999999999</v>
      </c>
      <c r="N123" s="50">
        <v>100</v>
      </c>
    </row>
    <row r="124" spans="1:24" ht="84.75" customHeight="1" x14ac:dyDescent="0.2">
      <c r="A124" s="61" t="s">
        <v>180</v>
      </c>
      <c r="B124" s="62" t="s">
        <v>179</v>
      </c>
      <c r="C124" s="112" t="s">
        <v>517</v>
      </c>
      <c r="D124" s="45">
        <v>2385</v>
      </c>
      <c r="E124" s="58" t="s">
        <v>135</v>
      </c>
      <c r="F124" s="46"/>
      <c r="G124" s="58" t="s">
        <v>518</v>
      </c>
      <c r="H124" s="48" t="s">
        <v>519</v>
      </c>
      <c r="I124" s="124" t="s">
        <v>520</v>
      </c>
      <c r="J124" s="125"/>
      <c r="K124" s="126"/>
      <c r="L124" s="54">
        <v>342000</v>
      </c>
      <c r="M124" s="47">
        <v>24.774999999999999</v>
      </c>
      <c r="N124" s="50">
        <v>100</v>
      </c>
    </row>
    <row r="125" spans="1:24" x14ac:dyDescent="0.2">
      <c r="I125" s="30"/>
    </row>
    <row r="126" spans="1:24" ht="63.75" x14ac:dyDescent="0.2">
      <c r="A126" s="52" t="s">
        <v>504</v>
      </c>
      <c r="B126" s="52" t="s">
        <v>523</v>
      </c>
      <c r="C126" s="52" t="s">
        <v>524</v>
      </c>
      <c r="D126" s="52" t="s">
        <v>525</v>
      </c>
      <c r="E126" s="52" t="s">
        <v>1</v>
      </c>
      <c r="F126" s="127" t="s">
        <v>506</v>
      </c>
      <c r="G126" s="128"/>
      <c r="H126" s="53" t="s">
        <v>526</v>
      </c>
      <c r="I126" s="53" t="s">
        <v>527</v>
      </c>
      <c r="J126" s="53" t="s">
        <v>528</v>
      </c>
      <c r="K126" s="53" t="s">
        <v>529</v>
      </c>
      <c r="L126" s="52" t="s">
        <v>530</v>
      </c>
      <c r="M126" s="52" t="s">
        <v>11</v>
      </c>
      <c r="N126" s="114" t="s">
        <v>499</v>
      </c>
    </row>
    <row r="127" spans="1:24" ht="33.75" x14ac:dyDescent="0.2">
      <c r="A127" s="97" t="s">
        <v>531</v>
      </c>
      <c r="B127" s="64">
        <v>6</v>
      </c>
      <c r="C127" s="63" t="s">
        <v>532</v>
      </c>
      <c r="D127" s="97" t="s">
        <v>533</v>
      </c>
      <c r="E127" s="64" t="s">
        <v>135</v>
      </c>
      <c r="F127" s="120" t="s">
        <v>534</v>
      </c>
      <c r="G127" s="120"/>
      <c r="H127" s="65">
        <v>460000</v>
      </c>
      <c r="I127" s="66">
        <v>34500</v>
      </c>
      <c r="J127" s="117">
        <v>34500</v>
      </c>
      <c r="K127" s="65">
        <v>391000</v>
      </c>
      <c r="L127" s="64">
        <v>11.29</v>
      </c>
      <c r="M127" s="97" t="s">
        <v>160</v>
      </c>
      <c r="N127" s="64">
        <v>100</v>
      </c>
    </row>
    <row r="128" spans="1:24" x14ac:dyDescent="0.2">
      <c r="I128" s="30"/>
    </row>
    <row r="129" spans="1:12" x14ac:dyDescent="0.2">
      <c r="I129" s="30"/>
    </row>
    <row r="130" spans="1:12" ht="38.25" x14ac:dyDescent="0.2">
      <c r="A130" s="1" t="s">
        <v>2</v>
      </c>
      <c r="B130" s="1" t="s">
        <v>3</v>
      </c>
      <c r="C130" s="1" t="s">
        <v>4</v>
      </c>
      <c r="D130" s="1" t="s">
        <v>5</v>
      </c>
      <c r="E130" s="1" t="s">
        <v>6</v>
      </c>
      <c r="F130" s="2" t="s">
        <v>535</v>
      </c>
      <c r="G130" s="2" t="s">
        <v>535</v>
      </c>
      <c r="H130" s="2" t="s">
        <v>535</v>
      </c>
      <c r="I130" s="2" t="s">
        <v>535</v>
      </c>
      <c r="J130" s="2" t="s">
        <v>535</v>
      </c>
      <c r="K130" s="2" t="s">
        <v>535</v>
      </c>
      <c r="L130" s="113" t="s">
        <v>499</v>
      </c>
    </row>
    <row r="131" spans="1:12" ht="99.75" customHeight="1" x14ac:dyDescent="0.2">
      <c r="A131" s="68" t="s">
        <v>537</v>
      </c>
      <c r="B131" s="72" t="s">
        <v>538</v>
      </c>
      <c r="C131" s="69" t="s">
        <v>539</v>
      </c>
      <c r="D131" s="69" t="s">
        <v>312</v>
      </c>
      <c r="E131" s="73" t="s">
        <v>540</v>
      </c>
      <c r="F131" s="70">
        <v>1.1235748000000001</v>
      </c>
      <c r="G131" s="73" t="s">
        <v>541</v>
      </c>
      <c r="H131" s="74">
        <v>480000</v>
      </c>
      <c r="I131" s="71">
        <v>33.326749279077497</v>
      </c>
      <c r="J131" s="97" t="s">
        <v>160</v>
      </c>
      <c r="K131" s="64">
        <v>100</v>
      </c>
      <c r="L131" s="64">
        <v>100</v>
      </c>
    </row>
  </sheetData>
  <autoFilter ref="A3:X118">
    <sortState ref="A4:X118">
      <sortCondition descending="1" ref="S3:S118"/>
    </sortState>
  </autoFilter>
  <mergeCells count="6">
    <mergeCell ref="F127:G127"/>
    <mergeCell ref="I121:K121"/>
    <mergeCell ref="I122:K122"/>
    <mergeCell ref="I123:K123"/>
    <mergeCell ref="I124:K124"/>
    <mergeCell ref="F126:G126"/>
  </mergeCells>
  <dataValidations count="1">
    <dataValidation type="list" allowBlank="1" showInputMessage="1" showErrorMessage="1" sqref="M127 D127:E127 B127 J131">
      <formula1>#REF!</formula1>
    </dataValidation>
  </dataValidations>
  <pageMargins left="0.25" right="0.25" top="0.75" bottom="0.75" header="0.3" footer="0.3"/>
  <pageSetup paperSize="17"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'[6]Aviation Project Instructions'!#REF!</xm:f>
          </x14:formula1>
          <xm:sqref>E123:E124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Z89"/>
  <sheetViews>
    <sheetView tabSelected="1" workbookViewId="0">
      <pane xSplit="6" ySplit="4" topLeftCell="G5" activePane="bottomRight" state="frozen"/>
      <selection pane="topRight" activeCell="G1" sqref="G1"/>
      <selection pane="bottomLeft" activeCell="A5" sqref="A5"/>
      <selection pane="bottomRight" activeCell="T29" sqref="T29"/>
    </sheetView>
  </sheetViews>
  <sheetFormatPr defaultRowHeight="12.75" x14ac:dyDescent="0.2"/>
  <cols>
    <col min="1" max="1" width="11.85546875" customWidth="1"/>
    <col min="2" max="2" width="10.5703125" customWidth="1"/>
    <col min="9" max="9" width="18.7109375" customWidth="1"/>
    <col min="11" max="11" width="13.42578125" bestFit="1" customWidth="1"/>
    <col min="12" max="12" width="9.5703125" bestFit="1" customWidth="1"/>
    <col min="20" max="20" width="30.42578125" customWidth="1"/>
  </cols>
  <sheetData>
    <row r="2" spans="1:26" x14ac:dyDescent="0.2">
      <c r="A2" s="17" t="s">
        <v>498</v>
      </c>
      <c r="B2" s="18" t="s">
        <v>482</v>
      </c>
      <c r="C2" s="19" t="s">
        <v>483</v>
      </c>
      <c r="D2" s="20" t="s">
        <v>484</v>
      </c>
      <c r="E2" s="21" t="s">
        <v>485</v>
      </c>
    </row>
    <row r="3" spans="1:26" x14ac:dyDescent="0.2">
      <c r="A3" s="22" t="s">
        <v>175</v>
      </c>
      <c r="B3" s="23" t="s">
        <v>180</v>
      </c>
      <c r="C3" s="24" t="s">
        <v>196</v>
      </c>
      <c r="D3" s="25" t="s">
        <v>161</v>
      </c>
      <c r="E3" s="26" t="s">
        <v>189</v>
      </c>
    </row>
    <row r="4" spans="1:26" ht="67.5" x14ac:dyDescent="0.2">
      <c r="A4" s="1" t="s">
        <v>0</v>
      </c>
      <c r="B4" s="1">
        <f>+BA4</f>
        <v>0</v>
      </c>
      <c r="C4" s="1" t="s">
        <v>11</v>
      </c>
      <c r="D4" s="1" t="s">
        <v>1</v>
      </c>
      <c r="E4" s="1" t="s">
        <v>2</v>
      </c>
      <c r="F4" s="1" t="s">
        <v>3</v>
      </c>
      <c r="G4" s="1" t="s">
        <v>4</v>
      </c>
      <c r="H4" s="1" t="s">
        <v>5</v>
      </c>
      <c r="I4" s="1" t="s">
        <v>6</v>
      </c>
      <c r="J4" s="1" t="s">
        <v>7</v>
      </c>
      <c r="K4" s="2" t="s">
        <v>8</v>
      </c>
      <c r="L4" s="31" t="s">
        <v>486</v>
      </c>
      <c r="M4" s="31" t="s">
        <v>9</v>
      </c>
      <c r="N4" s="31" t="s">
        <v>10</v>
      </c>
      <c r="O4" s="32"/>
      <c r="P4" s="35" t="s">
        <v>493</v>
      </c>
      <c r="Q4" s="32" t="s">
        <v>564</v>
      </c>
      <c r="R4" s="32" t="s">
        <v>581</v>
      </c>
      <c r="S4" s="32" t="s">
        <v>582</v>
      </c>
      <c r="T4" s="98"/>
      <c r="U4" s="34" t="s">
        <v>487</v>
      </c>
      <c r="V4" s="32" t="s">
        <v>488</v>
      </c>
      <c r="W4" s="34" t="s">
        <v>489</v>
      </c>
      <c r="X4" s="32" t="s">
        <v>490</v>
      </c>
      <c r="Y4" s="33" t="s">
        <v>491</v>
      </c>
      <c r="Z4" s="32" t="s">
        <v>492</v>
      </c>
    </row>
    <row r="5" spans="1:26" ht="45" x14ac:dyDescent="0.2">
      <c r="A5" s="7" t="s">
        <v>114</v>
      </c>
      <c r="B5" s="91" t="s">
        <v>196</v>
      </c>
      <c r="C5" s="108" t="s">
        <v>160</v>
      </c>
      <c r="D5" s="92" t="s">
        <v>142</v>
      </c>
      <c r="E5" s="7" t="s">
        <v>131</v>
      </c>
      <c r="F5" s="110" t="s">
        <v>453</v>
      </c>
      <c r="G5" s="104" t="s">
        <v>131</v>
      </c>
      <c r="H5" s="104" t="s">
        <v>131</v>
      </c>
      <c r="I5" s="93" t="s">
        <v>453</v>
      </c>
      <c r="J5" s="93" t="s">
        <v>307</v>
      </c>
      <c r="K5" s="6">
        <v>4350000</v>
      </c>
      <c r="L5" s="3" t="s">
        <v>130</v>
      </c>
      <c r="M5" s="3">
        <v>47.859665160600393</v>
      </c>
      <c r="N5" s="3">
        <v>38.167048924432713</v>
      </c>
      <c r="O5" s="38"/>
      <c r="P5" s="37">
        <f t="shared" ref="P5:P36" si="0">SUM(U5:Z5)</f>
        <v>30</v>
      </c>
      <c r="Q5" s="38">
        <v>100</v>
      </c>
      <c r="R5" s="38">
        <v>100</v>
      </c>
      <c r="S5" s="106">
        <f t="shared" ref="S5:S36" si="1">0.15*(Q5+R5)+(0.7*M5)</f>
        <v>63.501765612420272</v>
      </c>
      <c r="T5" s="99"/>
      <c r="U5" s="32">
        <f t="shared" ref="U5:U36" si="2">IF(AK5&lt;0.5,0,IF(AK5&lt;0.75,5,IF(AK5&lt;0.9,10,IF(AK5&lt;1,15,20))))</f>
        <v>0</v>
      </c>
      <c r="V5" s="32">
        <f t="shared" ref="V5:V36" si="3">IF(AD5&lt;30,0,IF(AD5&lt;51,8.33,IF(AD5&lt;66,16.67,25)))</f>
        <v>0</v>
      </c>
      <c r="W5" s="32">
        <f t="shared" ref="W5:W36" si="4">IF(AL5&gt;1500,0,IF(AL5&gt;1000,6.67,IF(AL5&gt;500,13.33,20)))</f>
        <v>20</v>
      </c>
      <c r="X5" s="32">
        <f t="shared" ref="X5:X36" si="5">IF(AM5&lt;500,0,IF(AM5&lt;1000,7.5,15))</f>
        <v>0</v>
      </c>
      <c r="Y5" s="32">
        <v>0</v>
      </c>
      <c r="Z5" s="32">
        <v>10</v>
      </c>
    </row>
    <row r="6" spans="1:26" ht="33.75" x14ac:dyDescent="0.2">
      <c r="A6" s="7" t="s">
        <v>48</v>
      </c>
      <c r="B6" s="91" t="s">
        <v>196</v>
      </c>
      <c r="C6" s="108" t="s">
        <v>160</v>
      </c>
      <c r="D6" s="92" t="s">
        <v>142</v>
      </c>
      <c r="E6" s="7" t="s">
        <v>275</v>
      </c>
      <c r="F6" s="104" t="s">
        <v>193</v>
      </c>
      <c r="G6" s="104" t="s">
        <v>278</v>
      </c>
      <c r="H6" s="104" t="s">
        <v>279</v>
      </c>
      <c r="I6" s="93" t="s">
        <v>152</v>
      </c>
      <c r="J6" s="93" t="s">
        <v>132</v>
      </c>
      <c r="K6" s="6">
        <v>32153000</v>
      </c>
      <c r="L6" s="3" t="s">
        <v>130</v>
      </c>
      <c r="M6" s="3">
        <v>36.003424289457634</v>
      </c>
      <c r="N6" s="3">
        <v>28.249699496485604</v>
      </c>
      <c r="O6" s="38"/>
      <c r="P6" s="37">
        <f t="shared" si="0"/>
        <v>40</v>
      </c>
      <c r="Q6" s="38">
        <v>100</v>
      </c>
      <c r="R6" s="38">
        <v>100</v>
      </c>
      <c r="S6" s="106">
        <f t="shared" si="1"/>
        <v>55.202397002620344</v>
      </c>
      <c r="T6" s="99"/>
      <c r="U6" s="32">
        <f t="shared" si="2"/>
        <v>0</v>
      </c>
      <c r="V6" s="32">
        <f t="shared" si="3"/>
        <v>0</v>
      </c>
      <c r="W6" s="32">
        <f t="shared" si="4"/>
        <v>20</v>
      </c>
      <c r="X6" s="32">
        <f t="shared" si="5"/>
        <v>0</v>
      </c>
      <c r="Y6" s="32">
        <v>10</v>
      </c>
      <c r="Z6" s="32">
        <v>10</v>
      </c>
    </row>
    <row r="7" spans="1:26" ht="45" x14ac:dyDescent="0.2">
      <c r="A7" s="7" t="s">
        <v>47</v>
      </c>
      <c r="B7" s="91" t="s">
        <v>196</v>
      </c>
      <c r="C7" s="108" t="s">
        <v>160</v>
      </c>
      <c r="D7" s="92" t="s">
        <v>142</v>
      </c>
      <c r="E7" s="7" t="s">
        <v>275</v>
      </c>
      <c r="F7" s="104" t="s">
        <v>193</v>
      </c>
      <c r="G7" s="104" t="s">
        <v>277</v>
      </c>
      <c r="H7" s="104" t="s">
        <v>278</v>
      </c>
      <c r="I7" s="93" t="s">
        <v>152</v>
      </c>
      <c r="J7" s="93" t="s">
        <v>132</v>
      </c>
      <c r="K7" s="6">
        <v>14232000</v>
      </c>
      <c r="L7" s="3" t="s">
        <v>130</v>
      </c>
      <c r="M7" s="3">
        <v>33.056528983075658</v>
      </c>
      <c r="N7" s="3">
        <v>26.381495918751348</v>
      </c>
      <c r="O7" s="38"/>
      <c r="P7" s="37">
        <f t="shared" si="0"/>
        <v>40</v>
      </c>
      <c r="Q7" s="38">
        <v>100</v>
      </c>
      <c r="R7" s="38">
        <v>100</v>
      </c>
      <c r="S7" s="106">
        <f t="shared" si="1"/>
        <v>53.13957028815296</v>
      </c>
      <c r="T7" s="99"/>
      <c r="U7" s="32">
        <f t="shared" si="2"/>
        <v>0</v>
      </c>
      <c r="V7" s="32">
        <f t="shared" si="3"/>
        <v>0</v>
      </c>
      <c r="W7" s="32">
        <f t="shared" si="4"/>
        <v>20</v>
      </c>
      <c r="X7" s="32">
        <f t="shared" si="5"/>
        <v>0</v>
      </c>
      <c r="Y7" s="32">
        <v>10</v>
      </c>
      <c r="Z7" s="32">
        <v>10</v>
      </c>
    </row>
    <row r="8" spans="1:26" ht="56.25" x14ac:dyDescent="0.2">
      <c r="A8" s="7" t="s">
        <v>111</v>
      </c>
      <c r="B8" s="91" t="s">
        <v>196</v>
      </c>
      <c r="C8" s="108" t="s">
        <v>160</v>
      </c>
      <c r="D8" s="92" t="s">
        <v>128</v>
      </c>
      <c r="E8" s="7" t="s">
        <v>446</v>
      </c>
      <c r="F8" s="104" t="s">
        <v>440</v>
      </c>
      <c r="G8" s="104" t="s">
        <v>445</v>
      </c>
      <c r="H8" s="104" t="s">
        <v>447</v>
      </c>
      <c r="I8" s="93" t="s">
        <v>153</v>
      </c>
      <c r="J8" s="93" t="s">
        <v>129</v>
      </c>
      <c r="K8" s="6">
        <v>57400000</v>
      </c>
      <c r="L8" s="3">
        <v>39.386124865997587</v>
      </c>
      <c r="M8" s="3">
        <v>32.732795591159864</v>
      </c>
      <c r="N8" s="3">
        <v>20.919133893785329</v>
      </c>
      <c r="O8" s="38"/>
      <c r="P8" s="37">
        <f t="shared" si="0"/>
        <v>40</v>
      </c>
      <c r="Q8" s="38">
        <v>100</v>
      </c>
      <c r="R8" s="38">
        <v>100</v>
      </c>
      <c r="S8" s="106">
        <f t="shared" si="1"/>
        <v>52.912956913811904</v>
      </c>
      <c r="T8" s="99"/>
      <c r="U8" s="32">
        <f t="shared" si="2"/>
        <v>0</v>
      </c>
      <c r="V8" s="32">
        <f t="shared" si="3"/>
        <v>0</v>
      </c>
      <c r="W8" s="32">
        <f t="shared" si="4"/>
        <v>20</v>
      </c>
      <c r="X8" s="32">
        <f t="shared" si="5"/>
        <v>0</v>
      </c>
      <c r="Y8" s="32">
        <v>10</v>
      </c>
      <c r="Z8" s="32">
        <v>10</v>
      </c>
    </row>
    <row r="9" spans="1:26" ht="56.25" x14ac:dyDescent="0.2">
      <c r="A9" s="7" t="s">
        <v>112</v>
      </c>
      <c r="B9" s="91" t="s">
        <v>196</v>
      </c>
      <c r="C9" s="108" t="s">
        <v>160</v>
      </c>
      <c r="D9" s="92" t="s">
        <v>128</v>
      </c>
      <c r="E9" s="7" t="s">
        <v>448</v>
      </c>
      <c r="F9" s="104" t="s">
        <v>440</v>
      </c>
      <c r="G9" s="104" t="s">
        <v>447</v>
      </c>
      <c r="H9" s="104" t="s">
        <v>449</v>
      </c>
      <c r="I9" s="93" t="s">
        <v>153</v>
      </c>
      <c r="J9" s="93" t="s">
        <v>129</v>
      </c>
      <c r="K9" s="6">
        <v>36700000</v>
      </c>
      <c r="L9" s="3">
        <v>39.386124865997587</v>
      </c>
      <c r="M9" s="3">
        <v>32.732795591159864</v>
      </c>
      <c r="N9" s="3">
        <v>20.919133893785329</v>
      </c>
      <c r="O9" s="38"/>
      <c r="P9" s="37">
        <f t="shared" si="0"/>
        <v>40</v>
      </c>
      <c r="Q9" s="38">
        <v>100</v>
      </c>
      <c r="R9" s="38">
        <v>100</v>
      </c>
      <c r="S9" s="106">
        <f t="shared" si="1"/>
        <v>52.912956913811904</v>
      </c>
      <c r="T9" s="99"/>
      <c r="U9" s="32">
        <f t="shared" si="2"/>
        <v>0</v>
      </c>
      <c r="V9" s="32">
        <f t="shared" si="3"/>
        <v>0</v>
      </c>
      <c r="W9" s="32">
        <f t="shared" si="4"/>
        <v>20</v>
      </c>
      <c r="X9" s="32">
        <f t="shared" si="5"/>
        <v>0</v>
      </c>
      <c r="Y9" s="32">
        <v>10</v>
      </c>
      <c r="Z9" s="32">
        <v>10</v>
      </c>
    </row>
    <row r="10" spans="1:26" ht="56.25" x14ac:dyDescent="0.2">
      <c r="A10" s="7" t="s">
        <v>110</v>
      </c>
      <c r="B10" s="91" t="s">
        <v>196</v>
      </c>
      <c r="C10" s="108" t="s">
        <v>160</v>
      </c>
      <c r="D10" s="92" t="s">
        <v>128</v>
      </c>
      <c r="E10" s="7" t="s">
        <v>443</v>
      </c>
      <c r="F10" s="104" t="s">
        <v>440</v>
      </c>
      <c r="G10" s="104" t="s">
        <v>444</v>
      </c>
      <c r="H10" s="104" t="s">
        <v>445</v>
      </c>
      <c r="I10" s="93" t="s">
        <v>153</v>
      </c>
      <c r="J10" s="93" t="s">
        <v>129</v>
      </c>
      <c r="K10" s="6">
        <v>94800000</v>
      </c>
      <c r="L10" s="3">
        <v>39.386124865997587</v>
      </c>
      <c r="M10" s="3">
        <v>32.532795591159868</v>
      </c>
      <c r="N10" s="3">
        <v>20.919133893785329</v>
      </c>
      <c r="O10" s="38"/>
      <c r="P10" s="37">
        <f t="shared" si="0"/>
        <v>40</v>
      </c>
      <c r="Q10" s="38">
        <v>100</v>
      </c>
      <c r="R10" s="38">
        <v>100</v>
      </c>
      <c r="S10" s="106">
        <f t="shared" si="1"/>
        <v>52.77295691381191</v>
      </c>
      <c r="T10" s="99"/>
      <c r="U10" s="32">
        <f t="shared" si="2"/>
        <v>0</v>
      </c>
      <c r="V10" s="32">
        <f t="shared" si="3"/>
        <v>0</v>
      </c>
      <c r="W10" s="32">
        <f t="shared" si="4"/>
        <v>20</v>
      </c>
      <c r="X10" s="32">
        <f t="shared" si="5"/>
        <v>0</v>
      </c>
      <c r="Y10" s="32">
        <v>10</v>
      </c>
      <c r="Z10" s="32">
        <v>10</v>
      </c>
    </row>
    <row r="11" spans="1:26" ht="67.5" x14ac:dyDescent="0.2">
      <c r="A11" s="7" t="s">
        <v>109</v>
      </c>
      <c r="B11" s="59" t="s">
        <v>189</v>
      </c>
      <c r="C11" s="108" t="s">
        <v>160</v>
      </c>
      <c r="D11" s="92" t="s">
        <v>128</v>
      </c>
      <c r="E11" s="7" t="s">
        <v>439</v>
      </c>
      <c r="F11" s="104" t="s">
        <v>440</v>
      </c>
      <c r="G11" s="104" t="s">
        <v>441</v>
      </c>
      <c r="H11" s="104" t="s">
        <v>442</v>
      </c>
      <c r="I11" s="93" t="s">
        <v>153</v>
      </c>
      <c r="J11" s="93" t="s">
        <v>129</v>
      </c>
      <c r="K11" s="6">
        <v>38800000</v>
      </c>
      <c r="L11" s="3">
        <v>39.386124865997587</v>
      </c>
      <c r="M11" s="3">
        <v>32.332795591159865</v>
      </c>
      <c r="N11" s="3">
        <v>20.919133893785329</v>
      </c>
      <c r="O11" s="38"/>
      <c r="P11" s="37">
        <f t="shared" si="0"/>
        <v>40</v>
      </c>
      <c r="Q11" s="38">
        <v>100</v>
      </c>
      <c r="R11" s="38">
        <v>100</v>
      </c>
      <c r="S11" s="106">
        <f t="shared" si="1"/>
        <v>52.632956913811903</v>
      </c>
      <c r="T11" s="99"/>
      <c r="U11" s="32">
        <f t="shared" si="2"/>
        <v>0</v>
      </c>
      <c r="V11" s="32">
        <f t="shared" si="3"/>
        <v>0</v>
      </c>
      <c r="W11" s="32">
        <f t="shared" si="4"/>
        <v>20</v>
      </c>
      <c r="X11" s="32">
        <f t="shared" si="5"/>
        <v>0</v>
      </c>
      <c r="Y11" s="32">
        <v>10</v>
      </c>
      <c r="Z11" s="32">
        <v>10</v>
      </c>
    </row>
    <row r="12" spans="1:26" ht="38.25" x14ac:dyDescent="0.2">
      <c r="A12" s="7" t="s">
        <v>17</v>
      </c>
      <c r="B12" s="56" t="s">
        <v>161</v>
      </c>
      <c r="C12" s="95" t="s">
        <v>140</v>
      </c>
      <c r="D12" s="92" t="s">
        <v>142</v>
      </c>
      <c r="E12" s="7" t="s">
        <v>162</v>
      </c>
      <c r="F12" s="104" t="s">
        <v>163</v>
      </c>
      <c r="G12" s="104" t="s">
        <v>168</v>
      </c>
      <c r="H12" s="104" t="s">
        <v>166</v>
      </c>
      <c r="I12" s="93" t="s">
        <v>152</v>
      </c>
      <c r="J12" s="93" t="s">
        <v>132</v>
      </c>
      <c r="K12" s="6">
        <v>9706000</v>
      </c>
      <c r="L12" s="3" t="s">
        <v>130</v>
      </c>
      <c r="M12" s="3">
        <v>34.646688042973565</v>
      </c>
      <c r="N12" s="3">
        <v>24.231040102510363</v>
      </c>
      <c r="O12" s="38"/>
      <c r="P12" s="37">
        <f t="shared" si="0"/>
        <v>30</v>
      </c>
      <c r="Q12" s="38">
        <v>100</v>
      </c>
      <c r="R12" s="38">
        <v>88</v>
      </c>
      <c r="S12" s="106">
        <f t="shared" si="1"/>
        <v>52.452681630081493</v>
      </c>
      <c r="T12" s="99"/>
      <c r="U12" s="32">
        <f t="shared" si="2"/>
        <v>0</v>
      </c>
      <c r="V12" s="32">
        <f t="shared" si="3"/>
        <v>0</v>
      </c>
      <c r="W12" s="32">
        <f t="shared" si="4"/>
        <v>20</v>
      </c>
      <c r="X12" s="32">
        <f t="shared" si="5"/>
        <v>0</v>
      </c>
      <c r="Y12" s="32">
        <v>10</v>
      </c>
      <c r="Z12" s="32">
        <v>0</v>
      </c>
    </row>
    <row r="13" spans="1:26" ht="38.25" x14ac:dyDescent="0.2">
      <c r="A13" s="4" t="s">
        <v>18</v>
      </c>
      <c r="B13" s="4" t="s">
        <v>143</v>
      </c>
      <c r="C13" s="95" t="s">
        <v>140</v>
      </c>
      <c r="D13" s="5" t="s">
        <v>142</v>
      </c>
      <c r="E13" s="4" t="s">
        <v>162</v>
      </c>
      <c r="F13" s="105" t="s">
        <v>163</v>
      </c>
      <c r="G13" s="105" t="s">
        <v>169</v>
      </c>
      <c r="H13" s="105" t="s">
        <v>168</v>
      </c>
      <c r="I13" s="29" t="s">
        <v>152</v>
      </c>
      <c r="J13" s="29" t="s">
        <v>132</v>
      </c>
      <c r="K13" s="6">
        <v>27513000</v>
      </c>
      <c r="L13" s="3" t="s">
        <v>130</v>
      </c>
      <c r="M13" s="3">
        <v>31.208150917751976</v>
      </c>
      <c r="N13" s="3">
        <v>21.743224915308332</v>
      </c>
      <c r="O13" s="38"/>
      <c r="P13" s="37">
        <f t="shared" si="0"/>
        <v>30</v>
      </c>
      <c r="Q13" s="38">
        <v>100</v>
      </c>
      <c r="R13" s="38">
        <v>100</v>
      </c>
      <c r="S13" s="106">
        <f t="shared" si="1"/>
        <v>51.845705642426381</v>
      </c>
      <c r="T13" s="99"/>
      <c r="U13" s="32">
        <f t="shared" si="2"/>
        <v>0</v>
      </c>
      <c r="V13" s="32">
        <f t="shared" si="3"/>
        <v>0</v>
      </c>
      <c r="W13" s="32">
        <f t="shared" si="4"/>
        <v>20</v>
      </c>
      <c r="X13" s="32">
        <f t="shared" si="5"/>
        <v>0</v>
      </c>
      <c r="Y13" s="32">
        <v>10</v>
      </c>
      <c r="Z13" s="32">
        <v>0</v>
      </c>
    </row>
    <row r="14" spans="1:26" ht="45" x14ac:dyDescent="0.2">
      <c r="A14" s="7" t="s">
        <v>125</v>
      </c>
      <c r="B14" s="56" t="s">
        <v>161</v>
      </c>
      <c r="C14" s="57" t="s">
        <v>154</v>
      </c>
      <c r="D14" s="92" t="s">
        <v>128</v>
      </c>
      <c r="E14" s="7" t="s">
        <v>460</v>
      </c>
      <c r="F14" s="104" t="s">
        <v>314</v>
      </c>
      <c r="G14" s="104" t="s">
        <v>475</v>
      </c>
      <c r="H14" s="104" t="s">
        <v>131</v>
      </c>
      <c r="I14" s="93" t="s">
        <v>476</v>
      </c>
      <c r="J14" s="93" t="s">
        <v>138</v>
      </c>
      <c r="K14" s="6">
        <v>7290000</v>
      </c>
      <c r="L14" s="3">
        <v>40.666126917303025</v>
      </c>
      <c r="M14" s="3">
        <v>29.098032941374516</v>
      </c>
      <c r="N14" s="3">
        <v>19.636794742739678</v>
      </c>
      <c r="O14" s="38"/>
      <c r="P14" s="37">
        <f t="shared" si="0"/>
        <v>40</v>
      </c>
      <c r="Q14" s="38">
        <v>100</v>
      </c>
      <c r="R14" s="38">
        <v>100</v>
      </c>
      <c r="S14" s="106">
        <f t="shared" si="1"/>
        <v>50.368623058962157</v>
      </c>
      <c r="T14" s="99"/>
      <c r="U14" s="32">
        <f t="shared" si="2"/>
        <v>0</v>
      </c>
      <c r="V14" s="32">
        <f t="shared" si="3"/>
        <v>0</v>
      </c>
      <c r="W14" s="32">
        <f t="shared" si="4"/>
        <v>20</v>
      </c>
      <c r="X14" s="32">
        <f t="shared" si="5"/>
        <v>0</v>
      </c>
      <c r="Y14" s="32">
        <v>10</v>
      </c>
      <c r="Z14" s="32">
        <v>10</v>
      </c>
    </row>
    <row r="15" spans="1:26" ht="45" x14ac:dyDescent="0.2">
      <c r="A15" s="7" t="s">
        <v>52</v>
      </c>
      <c r="B15" s="91" t="s">
        <v>196</v>
      </c>
      <c r="C15" s="108" t="s">
        <v>160</v>
      </c>
      <c r="D15" s="92" t="s">
        <v>142</v>
      </c>
      <c r="E15" s="7" t="s">
        <v>291</v>
      </c>
      <c r="F15" s="104" t="s">
        <v>287</v>
      </c>
      <c r="G15" s="104" t="s">
        <v>289</v>
      </c>
      <c r="H15" s="104" t="s">
        <v>292</v>
      </c>
      <c r="I15" s="93" t="s">
        <v>293</v>
      </c>
      <c r="J15" s="93" t="s">
        <v>252</v>
      </c>
      <c r="K15" s="6">
        <v>27939000</v>
      </c>
      <c r="L15" s="3" t="s">
        <v>130</v>
      </c>
      <c r="M15" s="3">
        <v>28.877469571215862</v>
      </c>
      <c r="N15" s="3">
        <v>22.782493428324635</v>
      </c>
      <c r="O15" s="38"/>
      <c r="P15" s="37">
        <f t="shared" si="0"/>
        <v>40</v>
      </c>
      <c r="Q15" s="38">
        <v>100</v>
      </c>
      <c r="R15" s="38">
        <v>100</v>
      </c>
      <c r="S15" s="106">
        <f t="shared" si="1"/>
        <v>50.214228699851105</v>
      </c>
      <c r="T15" s="99"/>
      <c r="U15" s="32">
        <f t="shared" si="2"/>
        <v>0</v>
      </c>
      <c r="V15" s="32">
        <f t="shared" si="3"/>
        <v>0</v>
      </c>
      <c r="W15" s="32">
        <f t="shared" si="4"/>
        <v>20</v>
      </c>
      <c r="X15" s="32">
        <f t="shared" si="5"/>
        <v>0</v>
      </c>
      <c r="Y15" s="32">
        <v>10</v>
      </c>
      <c r="Z15" s="32">
        <v>10</v>
      </c>
    </row>
    <row r="16" spans="1:26" ht="45" x14ac:dyDescent="0.2">
      <c r="A16" s="7" t="s">
        <v>120</v>
      </c>
      <c r="B16" s="56" t="s">
        <v>161</v>
      </c>
      <c r="C16" s="57" t="s">
        <v>154</v>
      </c>
      <c r="D16" s="92" t="s">
        <v>128</v>
      </c>
      <c r="E16" s="7" t="s">
        <v>460</v>
      </c>
      <c r="F16" s="104" t="s">
        <v>314</v>
      </c>
      <c r="G16" s="104" t="s">
        <v>465</v>
      </c>
      <c r="H16" s="104" t="s">
        <v>131</v>
      </c>
      <c r="I16" s="93" t="s">
        <v>466</v>
      </c>
      <c r="J16" s="93" t="s">
        <v>138</v>
      </c>
      <c r="K16" s="6">
        <v>7290000</v>
      </c>
      <c r="L16" s="3">
        <v>37.605807481255255</v>
      </c>
      <c r="M16" s="3">
        <v>28.278558613863588</v>
      </c>
      <c r="N16" s="3">
        <v>20.606271175498815</v>
      </c>
      <c r="O16" s="38"/>
      <c r="P16" s="37">
        <f t="shared" si="0"/>
        <v>40</v>
      </c>
      <c r="Q16" s="38">
        <v>100</v>
      </c>
      <c r="R16" s="38">
        <v>100</v>
      </c>
      <c r="S16" s="106">
        <f t="shared" si="1"/>
        <v>49.794991029704505</v>
      </c>
      <c r="T16" s="99"/>
      <c r="U16" s="32">
        <f t="shared" si="2"/>
        <v>0</v>
      </c>
      <c r="V16" s="32">
        <f t="shared" si="3"/>
        <v>0</v>
      </c>
      <c r="W16" s="32">
        <f t="shared" si="4"/>
        <v>20</v>
      </c>
      <c r="X16" s="32">
        <f t="shared" si="5"/>
        <v>0</v>
      </c>
      <c r="Y16" s="32">
        <v>10</v>
      </c>
      <c r="Z16" s="32">
        <v>10</v>
      </c>
    </row>
    <row r="17" spans="1:26" ht="45" x14ac:dyDescent="0.2">
      <c r="A17" s="7" t="s">
        <v>51</v>
      </c>
      <c r="B17" s="91" t="s">
        <v>196</v>
      </c>
      <c r="C17" s="108" t="s">
        <v>160</v>
      </c>
      <c r="D17" s="92" t="s">
        <v>128</v>
      </c>
      <c r="E17" s="7" t="s">
        <v>286</v>
      </c>
      <c r="F17" s="104" t="s">
        <v>287</v>
      </c>
      <c r="G17" s="104" t="s">
        <v>288</v>
      </c>
      <c r="H17" s="104" t="s">
        <v>289</v>
      </c>
      <c r="I17" s="93" t="s">
        <v>290</v>
      </c>
      <c r="J17" s="93" t="s">
        <v>252</v>
      </c>
      <c r="K17" s="6">
        <v>5901000</v>
      </c>
      <c r="L17" s="3">
        <v>35.155718586124273</v>
      </c>
      <c r="M17" s="3">
        <v>28.03945293024368</v>
      </c>
      <c r="N17" s="3">
        <v>22.255113193664648</v>
      </c>
      <c r="O17" s="38"/>
      <c r="P17" s="37">
        <f t="shared" si="0"/>
        <v>40</v>
      </c>
      <c r="Q17" s="38">
        <v>100</v>
      </c>
      <c r="R17" s="38">
        <v>100</v>
      </c>
      <c r="S17" s="106">
        <f t="shared" si="1"/>
        <v>49.627617051170574</v>
      </c>
      <c r="T17" s="99"/>
      <c r="U17" s="32">
        <f t="shared" si="2"/>
        <v>0</v>
      </c>
      <c r="V17" s="32">
        <f t="shared" si="3"/>
        <v>0</v>
      </c>
      <c r="W17" s="32">
        <f t="shared" si="4"/>
        <v>20</v>
      </c>
      <c r="X17" s="32">
        <f t="shared" si="5"/>
        <v>0</v>
      </c>
      <c r="Y17" s="32">
        <v>10</v>
      </c>
      <c r="Z17" s="32">
        <v>10</v>
      </c>
    </row>
    <row r="18" spans="1:26" ht="45" x14ac:dyDescent="0.2">
      <c r="A18" s="7" t="s">
        <v>118</v>
      </c>
      <c r="B18" s="59" t="s">
        <v>189</v>
      </c>
      <c r="C18" s="60" t="s">
        <v>137</v>
      </c>
      <c r="D18" s="94" t="s">
        <v>128</v>
      </c>
      <c r="E18" s="7" t="s">
        <v>460</v>
      </c>
      <c r="F18" s="104" t="s">
        <v>314</v>
      </c>
      <c r="G18" s="104" t="s">
        <v>461</v>
      </c>
      <c r="H18" s="104" t="s">
        <v>131</v>
      </c>
      <c r="I18" s="93" t="s">
        <v>462</v>
      </c>
      <c r="J18" s="93" t="s">
        <v>138</v>
      </c>
      <c r="K18" s="6">
        <v>7290000</v>
      </c>
      <c r="L18" s="3">
        <v>34.08824920721613</v>
      </c>
      <c r="M18" s="3">
        <v>28.016926043908342</v>
      </c>
      <c r="N18" s="3">
        <v>19.073976251844449</v>
      </c>
      <c r="O18" s="38"/>
      <c r="P18" s="37">
        <f t="shared" si="0"/>
        <v>40</v>
      </c>
      <c r="Q18" s="38">
        <v>100</v>
      </c>
      <c r="R18" s="38">
        <v>100</v>
      </c>
      <c r="S18" s="106">
        <f t="shared" si="1"/>
        <v>49.611848230735838</v>
      </c>
      <c r="T18" s="99"/>
      <c r="U18" s="32">
        <f t="shared" si="2"/>
        <v>0</v>
      </c>
      <c r="V18" s="32">
        <f t="shared" si="3"/>
        <v>0</v>
      </c>
      <c r="W18" s="32">
        <f t="shared" si="4"/>
        <v>20</v>
      </c>
      <c r="X18" s="32">
        <f t="shared" si="5"/>
        <v>0</v>
      </c>
      <c r="Y18" s="32">
        <v>10</v>
      </c>
      <c r="Z18" s="32">
        <v>10</v>
      </c>
    </row>
    <row r="19" spans="1:26" ht="45" x14ac:dyDescent="0.2">
      <c r="A19" s="7" t="s">
        <v>122</v>
      </c>
      <c r="B19" s="56" t="s">
        <v>161</v>
      </c>
      <c r="C19" s="57" t="s">
        <v>154</v>
      </c>
      <c r="D19" s="92" t="s">
        <v>128</v>
      </c>
      <c r="E19" s="7" t="s">
        <v>469</v>
      </c>
      <c r="F19" s="104" t="s">
        <v>314</v>
      </c>
      <c r="G19" s="104" t="s">
        <v>144</v>
      </c>
      <c r="H19" s="104" t="s">
        <v>131</v>
      </c>
      <c r="I19" s="93" t="s">
        <v>470</v>
      </c>
      <c r="J19" s="93" t="s">
        <v>138</v>
      </c>
      <c r="K19" s="6">
        <v>15660000</v>
      </c>
      <c r="L19" s="3">
        <v>36.866784522297962</v>
      </c>
      <c r="M19" s="3">
        <v>27.121889633685868</v>
      </c>
      <c r="N19" s="3">
        <v>19.565091624480779</v>
      </c>
      <c r="O19" s="38"/>
      <c r="P19" s="37">
        <f t="shared" si="0"/>
        <v>40</v>
      </c>
      <c r="Q19" s="38">
        <v>100</v>
      </c>
      <c r="R19" s="38">
        <v>100</v>
      </c>
      <c r="S19" s="106">
        <f t="shared" si="1"/>
        <v>48.985322743580106</v>
      </c>
      <c r="T19" s="99"/>
      <c r="U19" s="32">
        <f t="shared" si="2"/>
        <v>0</v>
      </c>
      <c r="V19" s="32">
        <f t="shared" si="3"/>
        <v>0</v>
      </c>
      <c r="W19" s="32">
        <f t="shared" si="4"/>
        <v>20</v>
      </c>
      <c r="X19" s="32">
        <f t="shared" si="5"/>
        <v>0</v>
      </c>
      <c r="Y19" s="32">
        <v>10</v>
      </c>
      <c r="Z19" s="32">
        <v>10</v>
      </c>
    </row>
    <row r="20" spans="1:26" ht="78.75" x14ac:dyDescent="0.2">
      <c r="A20" s="7" t="s">
        <v>117</v>
      </c>
      <c r="B20" s="61" t="s">
        <v>180</v>
      </c>
      <c r="C20" s="62" t="s">
        <v>179</v>
      </c>
      <c r="D20" s="92" t="s">
        <v>128</v>
      </c>
      <c r="E20" s="7" t="s">
        <v>225</v>
      </c>
      <c r="F20" s="104" t="s">
        <v>170</v>
      </c>
      <c r="G20" s="104" t="s">
        <v>159</v>
      </c>
      <c r="H20" s="104" t="s">
        <v>131</v>
      </c>
      <c r="I20" s="93" t="s">
        <v>459</v>
      </c>
      <c r="J20" s="93" t="s">
        <v>224</v>
      </c>
      <c r="K20" s="6">
        <v>7130000</v>
      </c>
      <c r="L20" s="3">
        <v>23.862616343577642</v>
      </c>
      <c r="M20" s="3">
        <v>26.559458364699932</v>
      </c>
      <c r="N20" s="3">
        <v>14.914566691759946</v>
      </c>
      <c r="O20" s="38"/>
      <c r="P20" s="37">
        <f t="shared" si="0"/>
        <v>40</v>
      </c>
      <c r="Q20" s="38">
        <v>100</v>
      </c>
      <c r="R20" s="38">
        <v>100</v>
      </c>
      <c r="S20" s="106">
        <f t="shared" si="1"/>
        <v>48.591620855289946</v>
      </c>
      <c r="T20" s="99"/>
      <c r="U20" s="32">
        <f t="shared" si="2"/>
        <v>0</v>
      </c>
      <c r="V20" s="32">
        <f t="shared" si="3"/>
        <v>0</v>
      </c>
      <c r="W20" s="32">
        <f t="shared" si="4"/>
        <v>20</v>
      </c>
      <c r="X20" s="32">
        <f t="shared" si="5"/>
        <v>0</v>
      </c>
      <c r="Y20" s="32">
        <v>10</v>
      </c>
      <c r="Z20" s="32">
        <v>10</v>
      </c>
    </row>
    <row r="21" spans="1:26" ht="45" x14ac:dyDescent="0.2">
      <c r="A21" s="7" t="s">
        <v>107</v>
      </c>
      <c r="B21" s="91" t="s">
        <v>196</v>
      </c>
      <c r="C21" s="57" t="s">
        <v>154</v>
      </c>
      <c r="D21" s="92" t="s">
        <v>128</v>
      </c>
      <c r="E21" s="7" t="s">
        <v>131</v>
      </c>
      <c r="F21" s="104" t="s">
        <v>314</v>
      </c>
      <c r="G21" s="104" t="s">
        <v>436</v>
      </c>
      <c r="H21" s="104" t="s">
        <v>438</v>
      </c>
      <c r="I21" s="93" t="s">
        <v>433</v>
      </c>
      <c r="J21" s="93" t="s">
        <v>132</v>
      </c>
      <c r="K21" s="6">
        <v>189970000</v>
      </c>
      <c r="L21" s="3">
        <v>32.876605484344594</v>
      </c>
      <c r="M21" s="3">
        <v>24.083795537929984</v>
      </c>
      <c r="N21" s="3">
        <v>17.268990364536165</v>
      </c>
      <c r="O21" s="38"/>
      <c r="P21" s="37">
        <f t="shared" si="0"/>
        <v>35</v>
      </c>
      <c r="Q21" s="38">
        <v>100</v>
      </c>
      <c r="R21" s="38">
        <v>100</v>
      </c>
      <c r="S21" s="106">
        <f t="shared" si="1"/>
        <v>46.858656876550988</v>
      </c>
      <c r="T21" s="99"/>
      <c r="U21" s="32">
        <f t="shared" si="2"/>
        <v>0</v>
      </c>
      <c r="V21" s="32">
        <f t="shared" si="3"/>
        <v>0</v>
      </c>
      <c r="W21" s="32">
        <f t="shared" si="4"/>
        <v>20</v>
      </c>
      <c r="X21" s="32">
        <f t="shared" si="5"/>
        <v>0</v>
      </c>
      <c r="Y21" s="32">
        <v>10</v>
      </c>
      <c r="Z21" s="32">
        <v>5</v>
      </c>
    </row>
    <row r="22" spans="1:26" ht="56.25" x14ac:dyDescent="0.2">
      <c r="A22" s="7" t="s">
        <v>126</v>
      </c>
      <c r="B22" s="91" t="s">
        <v>196</v>
      </c>
      <c r="C22" s="57" t="s">
        <v>154</v>
      </c>
      <c r="D22" s="92" t="s">
        <v>128</v>
      </c>
      <c r="E22" s="7" t="s">
        <v>460</v>
      </c>
      <c r="F22" s="104" t="s">
        <v>314</v>
      </c>
      <c r="G22" s="104" t="s">
        <v>477</v>
      </c>
      <c r="H22" s="104" t="s">
        <v>131</v>
      </c>
      <c r="I22" s="93" t="s">
        <v>478</v>
      </c>
      <c r="J22" s="93" t="s">
        <v>138</v>
      </c>
      <c r="K22" s="6">
        <v>7290000</v>
      </c>
      <c r="L22" s="3">
        <v>30.528230931881396</v>
      </c>
      <c r="M22" s="3">
        <v>23.884180481405643</v>
      </c>
      <c r="N22" s="3">
        <v>17.059776666755244</v>
      </c>
      <c r="O22" s="38"/>
      <c r="P22" s="37">
        <f t="shared" si="0"/>
        <v>40</v>
      </c>
      <c r="Q22" s="38">
        <v>100</v>
      </c>
      <c r="R22" s="38">
        <v>100</v>
      </c>
      <c r="S22" s="106">
        <f t="shared" si="1"/>
        <v>46.718926336983948</v>
      </c>
      <c r="T22" s="99"/>
      <c r="U22" s="32">
        <f t="shared" si="2"/>
        <v>0</v>
      </c>
      <c r="V22" s="32">
        <f t="shared" si="3"/>
        <v>0</v>
      </c>
      <c r="W22" s="32">
        <f t="shared" si="4"/>
        <v>20</v>
      </c>
      <c r="X22" s="32">
        <f t="shared" si="5"/>
        <v>0</v>
      </c>
      <c r="Y22" s="32">
        <v>10</v>
      </c>
      <c r="Z22" s="32">
        <v>10</v>
      </c>
    </row>
    <row r="23" spans="1:26" ht="56.25" x14ac:dyDescent="0.2">
      <c r="A23" s="7" t="s">
        <v>123</v>
      </c>
      <c r="B23" s="56" t="s">
        <v>161</v>
      </c>
      <c r="C23" s="57" t="s">
        <v>154</v>
      </c>
      <c r="D23" s="92" t="s">
        <v>128</v>
      </c>
      <c r="E23" s="7" t="s">
        <v>460</v>
      </c>
      <c r="F23" s="104" t="s">
        <v>314</v>
      </c>
      <c r="G23" s="104" t="s">
        <v>471</v>
      </c>
      <c r="H23" s="104" t="s">
        <v>131</v>
      </c>
      <c r="I23" s="93" t="s">
        <v>472</v>
      </c>
      <c r="J23" s="93" t="s">
        <v>138</v>
      </c>
      <c r="K23" s="6">
        <v>15660000</v>
      </c>
      <c r="L23" s="3">
        <v>31.638770235100296</v>
      </c>
      <c r="M23" s="3">
        <v>23.851920527252421</v>
      </c>
      <c r="N23" s="3">
        <v>17.258577600682546</v>
      </c>
      <c r="O23" s="38"/>
      <c r="P23" s="37">
        <f t="shared" si="0"/>
        <v>40</v>
      </c>
      <c r="Q23" s="38">
        <v>100</v>
      </c>
      <c r="R23" s="38">
        <v>100</v>
      </c>
      <c r="S23" s="106">
        <f t="shared" si="1"/>
        <v>46.696344369076698</v>
      </c>
      <c r="T23" s="99"/>
      <c r="U23" s="32">
        <f t="shared" si="2"/>
        <v>0</v>
      </c>
      <c r="V23" s="32">
        <f t="shared" si="3"/>
        <v>0</v>
      </c>
      <c r="W23" s="32">
        <f t="shared" si="4"/>
        <v>20</v>
      </c>
      <c r="X23" s="32">
        <f t="shared" si="5"/>
        <v>0</v>
      </c>
      <c r="Y23" s="32">
        <v>10</v>
      </c>
      <c r="Z23" s="32">
        <v>10</v>
      </c>
    </row>
    <row r="24" spans="1:26" ht="38.25" x14ac:dyDescent="0.2">
      <c r="A24" s="4" t="s">
        <v>103</v>
      </c>
      <c r="B24" s="12" t="s">
        <v>189</v>
      </c>
      <c r="C24" s="27" t="s">
        <v>137</v>
      </c>
      <c r="D24" s="28" t="s">
        <v>128</v>
      </c>
      <c r="E24" s="4" t="s">
        <v>131</v>
      </c>
      <c r="F24" s="105" t="s">
        <v>314</v>
      </c>
      <c r="G24" s="105" t="s">
        <v>324</v>
      </c>
      <c r="H24" s="105" t="s">
        <v>432</v>
      </c>
      <c r="I24" s="29" t="s">
        <v>433</v>
      </c>
      <c r="J24" s="29" t="s">
        <v>132</v>
      </c>
      <c r="K24" s="6">
        <v>153787000</v>
      </c>
      <c r="L24" s="3">
        <v>29.093956829794561</v>
      </c>
      <c r="M24" s="3">
        <v>22.671186694867174</v>
      </c>
      <c r="N24" s="3">
        <v>15.555914329529262</v>
      </c>
      <c r="O24" s="38"/>
      <c r="P24" s="37">
        <f t="shared" si="0"/>
        <v>40</v>
      </c>
      <c r="Q24" s="38">
        <v>100</v>
      </c>
      <c r="R24" s="38">
        <v>100</v>
      </c>
      <c r="S24" s="106">
        <f t="shared" si="1"/>
        <v>45.86983068640702</v>
      </c>
      <c r="T24" s="99"/>
      <c r="U24" s="32">
        <f t="shared" si="2"/>
        <v>0</v>
      </c>
      <c r="V24" s="32">
        <f t="shared" si="3"/>
        <v>0</v>
      </c>
      <c r="W24" s="32">
        <f t="shared" si="4"/>
        <v>20</v>
      </c>
      <c r="X24" s="32">
        <f t="shared" si="5"/>
        <v>0</v>
      </c>
      <c r="Y24" s="32">
        <v>10</v>
      </c>
      <c r="Z24" s="32">
        <v>10</v>
      </c>
    </row>
    <row r="25" spans="1:26" ht="33.75" x14ac:dyDescent="0.2">
      <c r="A25" s="4" t="s">
        <v>56</v>
      </c>
      <c r="B25" s="10" t="s">
        <v>196</v>
      </c>
      <c r="C25" s="109" t="s">
        <v>160</v>
      </c>
      <c r="D25" s="5" t="s">
        <v>142</v>
      </c>
      <c r="E25" s="4" t="s">
        <v>308</v>
      </c>
      <c r="F25" s="105" t="s">
        <v>309</v>
      </c>
      <c r="G25" s="105" t="s">
        <v>278</v>
      </c>
      <c r="H25" s="105" t="s">
        <v>310</v>
      </c>
      <c r="I25" s="29" t="s">
        <v>263</v>
      </c>
      <c r="J25" s="29" t="s">
        <v>132</v>
      </c>
      <c r="K25" s="6">
        <v>21610000</v>
      </c>
      <c r="L25" s="3" t="s">
        <v>130</v>
      </c>
      <c r="M25" s="3">
        <v>17.585973420791635</v>
      </c>
      <c r="N25" s="3">
        <v>14.157764223413297</v>
      </c>
      <c r="O25" s="38"/>
      <c r="P25" s="37">
        <f t="shared" si="0"/>
        <v>35</v>
      </c>
      <c r="Q25" s="38">
        <v>70</v>
      </c>
      <c r="R25" s="38">
        <v>100</v>
      </c>
      <c r="S25" s="106">
        <f t="shared" si="1"/>
        <v>37.810181394554142</v>
      </c>
      <c r="T25" s="99"/>
      <c r="U25" s="32">
        <f t="shared" si="2"/>
        <v>0</v>
      </c>
      <c r="V25" s="32">
        <f t="shared" si="3"/>
        <v>0</v>
      </c>
      <c r="W25" s="32">
        <f t="shared" si="4"/>
        <v>20</v>
      </c>
      <c r="X25" s="32">
        <f t="shared" si="5"/>
        <v>0</v>
      </c>
      <c r="Y25" s="32">
        <v>10</v>
      </c>
      <c r="Z25" s="32">
        <v>5</v>
      </c>
    </row>
    <row r="26" spans="1:26" ht="33.75" x14ac:dyDescent="0.2">
      <c r="A26" s="4" t="s">
        <v>58</v>
      </c>
      <c r="B26" s="10" t="s">
        <v>196</v>
      </c>
      <c r="C26" s="109" t="s">
        <v>160</v>
      </c>
      <c r="D26" s="5" t="s">
        <v>142</v>
      </c>
      <c r="E26" s="4" t="s">
        <v>311</v>
      </c>
      <c r="F26" s="105" t="s">
        <v>309</v>
      </c>
      <c r="G26" s="105" t="s">
        <v>313</v>
      </c>
      <c r="H26" s="105" t="s">
        <v>278</v>
      </c>
      <c r="I26" s="29" t="s">
        <v>152</v>
      </c>
      <c r="J26" s="29" t="s">
        <v>132</v>
      </c>
      <c r="K26" s="6">
        <v>15934000</v>
      </c>
      <c r="L26" s="3" t="s">
        <v>130</v>
      </c>
      <c r="M26" s="3">
        <v>17.295069612644291</v>
      </c>
      <c r="N26" s="3">
        <v>14.356144666029802</v>
      </c>
      <c r="O26" s="38"/>
      <c r="P26" s="37">
        <f t="shared" si="0"/>
        <v>35</v>
      </c>
      <c r="Q26" s="38">
        <v>70</v>
      </c>
      <c r="R26" s="38">
        <v>100</v>
      </c>
      <c r="S26" s="106">
        <f t="shared" si="1"/>
        <v>37.606548728851003</v>
      </c>
      <c r="T26" s="99"/>
      <c r="U26" s="32">
        <f t="shared" si="2"/>
        <v>0</v>
      </c>
      <c r="V26" s="32">
        <f t="shared" si="3"/>
        <v>0</v>
      </c>
      <c r="W26" s="32">
        <f t="shared" si="4"/>
        <v>20</v>
      </c>
      <c r="X26" s="32">
        <f t="shared" si="5"/>
        <v>0</v>
      </c>
      <c r="Y26" s="32">
        <v>10</v>
      </c>
      <c r="Z26" s="32">
        <v>5</v>
      </c>
    </row>
    <row r="27" spans="1:26" ht="33.75" x14ac:dyDescent="0.2">
      <c r="A27" s="4" t="s">
        <v>57</v>
      </c>
      <c r="B27" s="10" t="s">
        <v>196</v>
      </c>
      <c r="C27" s="109" t="s">
        <v>160</v>
      </c>
      <c r="D27" s="5" t="s">
        <v>142</v>
      </c>
      <c r="E27" s="4" t="s">
        <v>311</v>
      </c>
      <c r="F27" s="105" t="s">
        <v>309</v>
      </c>
      <c r="G27" s="105" t="s">
        <v>312</v>
      </c>
      <c r="H27" s="105" t="s">
        <v>313</v>
      </c>
      <c r="I27" s="29" t="s">
        <v>152</v>
      </c>
      <c r="J27" s="29" t="s">
        <v>132</v>
      </c>
      <c r="K27" s="6">
        <v>10276000</v>
      </c>
      <c r="L27" s="3" t="s">
        <v>130</v>
      </c>
      <c r="M27" s="3">
        <v>16.45722581377979</v>
      </c>
      <c r="N27" s="3">
        <v>13.695972828001871</v>
      </c>
      <c r="O27" s="38"/>
      <c r="P27" s="37">
        <f t="shared" si="0"/>
        <v>35</v>
      </c>
      <c r="Q27" s="38">
        <v>68</v>
      </c>
      <c r="R27" s="38">
        <v>100</v>
      </c>
      <c r="S27" s="106">
        <f t="shared" si="1"/>
        <v>36.720058069645852</v>
      </c>
      <c r="T27" s="99"/>
      <c r="U27" s="32">
        <f t="shared" si="2"/>
        <v>0</v>
      </c>
      <c r="V27" s="32">
        <f t="shared" si="3"/>
        <v>0</v>
      </c>
      <c r="W27" s="32">
        <f t="shared" si="4"/>
        <v>20</v>
      </c>
      <c r="X27" s="32">
        <f t="shared" si="5"/>
        <v>0</v>
      </c>
      <c r="Y27" s="32">
        <v>10</v>
      </c>
      <c r="Z27" s="32">
        <v>5</v>
      </c>
    </row>
    <row r="28" spans="1:26" ht="45" x14ac:dyDescent="0.2">
      <c r="A28" s="7" t="s">
        <v>108</v>
      </c>
      <c r="B28" s="56" t="s">
        <v>161</v>
      </c>
      <c r="C28" s="57" t="s">
        <v>154</v>
      </c>
      <c r="D28" s="92" t="s">
        <v>128</v>
      </c>
      <c r="E28" s="7" t="s">
        <v>131</v>
      </c>
      <c r="F28" s="104" t="s">
        <v>314</v>
      </c>
      <c r="G28" s="104" t="s">
        <v>438</v>
      </c>
      <c r="H28" s="104" t="s">
        <v>139</v>
      </c>
      <c r="I28" s="93" t="s">
        <v>433</v>
      </c>
      <c r="J28" s="93" t="s">
        <v>132</v>
      </c>
      <c r="K28" s="6">
        <v>143388000</v>
      </c>
      <c r="L28" s="3">
        <v>34.118102035376644</v>
      </c>
      <c r="M28" s="3">
        <v>24.982695323647039</v>
      </c>
      <c r="N28" s="3">
        <v>18.67214524310031</v>
      </c>
      <c r="O28" s="38"/>
      <c r="P28" s="37">
        <f t="shared" si="0"/>
        <v>35</v>
      </c>
      <c r="Q28" s="38">
        <v>58</v>
      </c>
      <c r="R28" s="38">
        <v>42</v>
      </c>
      <c r="S28" s="106">
        <f t="shared" si="1"/>
        <v>32.487886726552929</v>
      </c>
      <c r="T28" s="99"/>
      <c r="U28" s="32">
        <f t="shared" si="2"/>
        <v>0</v>
      </c>
      <c r="V28" s="32">
        <f t="shared" si="3"/>
        <v>0</v>
      </c>
      <c r="W28" s="32">
        <f t="shared" si="4"/>
        <v>20</v>
      </c>
      <c r="X28" s="32">
        <f t="shared" si="5"/>
        <v>0</v>
      </c>
      <c r="Y28" s="32">
        <v>10</v>
      </c>
      <c r="Z28" s="32">
        <v>5</v>
      </c>
    </row>
    <row r="29" spans="1:26" ht="38.25" x14ac:dyDescent="0.2">
      <c r="A29" s="7" t="s">
        <v>104</v>
      </c>
      <c r="B29" s="59" t="s">
        <v>189</v>
      </c>
      <c r="C29" s="60" t="s">
        <v>137</v>
      </c>
      <c r="D29" s="94" t="s">
        <v>128</v>
      </c>
      <c r="E29" s="7" t="s">
        <v>131</v>
      </c>
      <c r="F29" s="104" t="s">
        <v>314</v>
      </c>
      <c r="G29" s="104" t="s">
        <v>432</v>
      </c>
      <c r="H29" s="104" t="s">
        <v>434</v>
      </c>
      <c r="I29" s="93" t="s">
        <v>433</v>
      </c>
      <c r="J29" s="93" t="s">
        <v>132</v>
      </c>
      <c r="K29" s="6">
        <v>164338000</v>
      </c>
      <c r="L29" s="3">
        <v>29.905746703644095</v>
      </c>
      <c r="M29" s="3">
        <v>24.486713464171586</v>
      </c>
      <c r="N29" s="3">
        <v>17.14663209930173</v>
      </c>
      <c r="O29" s="38"/>
      <c r="P29" s="37">
        <f t="shared" si="0"/>
        <v>35</v>
      </c>
      <c r="Q29" s="118"/>
      <c r="R29" s="38">
        <v>100</v>
      </c>
      <c r="S29" s="106">
        <f t="shared" si="1"/>
        <v>32.140699424920108</v>
      </c>
      <c r="T29" s="119" t="s">
        <v>579</v>
      </c>
      <c r="U29" s="32">
        <f t="shared" si="2"/>
        <v>0</v>
      </c>
      <c r="V29" s="32">
        <f t="shared" si="3"/>
        <v>0</v>
      </c>
      <c r="W29" s="32">
        <f t="shared" si="4"/>
        <v>20</v>
      </c>
      <c r="X29" s="32">
        <f t="shared" si="5"/>
        <v>0</v>
      </c>
      <c r="Y29" s="32">
        <v>10</v>
      </c>
      <c r="Z29" s="32">
        <v>5</v>
      </c>
    </row>
    <row r="30" spans="1:26" ht="56.25" x14ac:dyDescent="0.2">
      <c r="A30" s="4" t="s">
        <v>39</v>
      </c>
      <c r="B30" s="9" t="s">
        <v>180</v>
      </c>
      <c r="C30" s="13" t="s">
        <v>179</v>
      </c>
      <c r="D30" s="5" t="s">
        <v>142</v>
      </c>
      <c r="E30" s="4" t="s">
        <v>246</v>
      </c>
      <c r="F30" s="105" t="s">
        <v>247</v>
      </c>
      <c r="G30" s="105" t="s">
        <v>248</v>
      </c>
      <c r="H30" s="105" t="s">
        <v>249</v>
      </c>
      <c r="I30" s="29" t="s">
        <v>152</v>
      </c>
      <c r="J30" s="29" t="s">
        <v>132</v>
      </c>
      <c r="K30" s="6">
        <v>18086000</v>
      </c>
      <c r="L30" s="3" t="s">
        <v>130</v>
      </c>
      <c r="M30" s="3">
        <v>24.023433763663334</v>
      </c>
      <c r="N30" s="3">
        <v>19.165191662069009</v>
      </c>
      <c r="O30" s="38"/>
      <c r="P30" s="37">
        <f t="shared" si="0"/>
        <v>30</v>
      </c>
      <c r="Q30" s="38"/>
      <c r="R30" s="38">
        <v>100</v>
      </c>
      <c r="S30" s="106">
        <f t="shared" si="1"/>
        <v>31.816403634564331</v>
      </c>
      <c r="T30" s="99"/>
      <c r="U30" s="32">
        <f t="shared" si="2"/>
        <v>0</v>
      </c>
      <c r="V30" s="32">
        <f t="shared" si="3"/>
        <v>0</v>
      </c>
      <c r="W30" s="32">
        <f t="shared" si="4"/>
        <v>20</v>
      </c>
      <c r="X30" s="32">
        <f t="shared" si="5"/>
        <v>0</v>
      </c>
      <c r="Y30" s="32">
        <v>10</v>
      </c>
      <c r="Z30" s="32">
        <v>0</v>
      </c>
    </row>
    <row r="31" spans="1:26" ht="67.5" x14ac:dyDescent="0.2">
      <c r="A31" s="4" t="s">
        <v>31</v>
      </c>
      <c r="B31" s="12" t="s">
        <v>189</v>
      </c>
      <c r="C31" s="27" t="s">
        <v>137</v>
      </c>
      <c r="D31" s="28" t="s">
        <v>142</v>
      </c>
      <c r="E31" s="4" t="s">
        <v>219</v>
      </c>
      <c r="F31" s="105" t="s">
        <v>220</v>
      </c>
      <c r="G31" s="105" t="s">
        <v>221</v>
      </c>
      <c r="H31" s="105" t="s">
        <v>222</v>
      </c>
      <c r="I31" s="29" t="s">
        <v>223</v>
      </c>
      <c r="J31" s="29" t="s">
        <v>132</v>
      </c>
      <c r="K31" s="6">
        <v>8049000</v>
      </c>
      <c r="L31" s="3" t="s">
        <v>130</v>
      </c>
      <c r="M31" s="3">
        <v>22.204460840514344</v>
      </c>
      <c r="N31" s="3">
        <v>18.700607515000694</v>
      </c>
      <c r="O31" s="38"/>
      <c r="P31" s="37">
        <f t="shared" si="0"/>
        <v>30</v>
      </c>
      <c r="Q31" s="38"/>
      <c r="R31" s="38">
        <v>100</v>
      </c>
      <c r="S31" s="106">
        <f t="shared" si="1"/>
        <v>30.543122588360042</v>
      </c>
      <c r="T31" s="99"/>
      <c r="U31" s="32">
        <f t="shared" si="2"/>
        <v>0</v>
      </c>
      <c r="V31" s="32">
        <f t="shared" si="3"/>
        <v>0</v>
      </c>
      <c r="W31" s="32">
        <f t="shared" si="4"/>
        <v>20</v>
      </c>
      <c r="X31" s="32">
        <f t="shared" si="5"/>
        <v>0</v>
      </c>
      <c r="Y31" s="32">
        <v>0</v>
      </c>
      <c r="Z31" s="32">
        <v>10</v>
      </c>
    </row>
    <row r="32" spans="1:26" ht="45" x14ac:dyDescent="0.2">
      <c r="A32" s="4" t="s">
        <v>46</v>
      </c>
      <c r="B32" s="10" t="s">
        <v>196</v>
      </c>
      <c r="C32" s="109" t="s">
        <v>160</v>
      </c>
      <c r="D32" s="5" t="s">
        <v>142</v>
      </c>
      <c r="E32" s="4" t="s">
        <v>275</v>
      </c>
      <c r="F32" s="105" t="s">
        <v>193</v>
      </c>
      <c r="G32" s="105" t="s">
        <v>276</v>
      </c>
      <c r="H32" s="105" t="s">
        <v>277</v>
      </c>
      <c r="I32" s="29" t="s">
        <v>152</v>
      </c>
      <c r="J32" s="29" t="s">
        <v>132</v>
      </c>
      <c r="K32" s="6">
        <v>9056000</v>
      </c>
      <c r="L32" s="3" t="s">
        <v>130</v>
      </c>
      <c r="M32" s="3">
        <v>22.040706506560497</v>
      </c>
      <c r="N32" s="3">
        <v>18.204552476627896</v>
      </c>
      <c r="O32" s="38"/>
      <c r="P32" s="37">
        <f t="shared" si="0"/>
        <v>30</v>
      </c>
      <c r="Q32" s="38"/>
      <c r="R32" s="38">
        <v>100</v>
      </c>
      <c r="S32" s="106">
        <f t="shared" si="1"/>
        <v>30.428494554592348</v>
      </c>
      <c r="T32" s="99"/>
      <c r="U32" s="32">
        <f t="shared" si="2"/>
        <v>0</v>
      </c>
      <c r="V32" s="32">
        <f t="shared" si="3"/>
        <v>0</v>
      </c>
      <c r="W32" s="32">
        <f t="shared" si="4"/>
        <v>20</v>
      </c>
      <c r="X32" s="32">
        <f t="shared" si="5"/>
        <v>0</v>
      </c>
      <c r="Y32" s="32">
        <v>10</v>
      </c>
      <c r="Z32" s="32">
        <v>0</v>
      </c>
    </row>
    <row r="33" spans="1:26" ht="56.25" x14ac:dyDescent="0.2">
      <c r="A33" s="4" t="s">
        <v>40</v>
      </c>
      <c r="B33" s="9" t="s">
        <v>180</v>
      </c>
      <c r="C33" s="13" t="s">
        <v>179</v>
      </c>
      <c r="D33" s="5" t="s">
        <v>142</v>
      </c>
      <c r="E33" s="4" t="s">
        <v>246</v>
      </c>
      <c r="F33" s="105" t="s">
        <v>247</v>
      </c>
      <c r="G33" s="105" t="s">
        <v>249</v>
      </c>
      <c r="H33" s="105" t="s">
        <v>183</v>
      </c>
      <c r="I33" s="29" t="s">
        <v>152</v>
      </c>
      <c r="J33" s="29" t="s">
        <v>132</v>
      </c>
      <c r="K33" s="6">
        <v>8640000</v>
      </c>
      <c r="L33" s="3" t="s">
        <v>130</v>
      </c>
      <c r="M33" s="3">
        <v>21.645748541018225</v>
      </c>
      <c r="N33" s="3">
        <v>17.644617515290783</v>
      </c>
      <c r="O33" s="38"/>
      <c r="P33" s="37">
        <f t="shared" si="0"/>
        <v>30</v>
      </c>
      <c r="Q33" s="38"/>
      <c r="R33" s="38">
        <v>100</v>
      </c>
      <c r="S33" s="106">
        <f t="shared" si="1"/>
        <v>30.152023978712755</v>
      </c>
      <c r="T33" s="99"/>
      <c r="U33" s="32">
        <f t="shared" si="2"/>
        <v>0</v>
      </c>
      <c r="V33" s="32">
        <f t="shared" si="3"/>
        <v>0</v>
      </c>
      <c r="W33" s="32">
        <f t="shared" si="4"/>
        <v>20</v>
      </c>
      <c r="X33" s="32">
        <f t="shared" si="5"/>
        <v>0</v>
      </c>
      <c r="Y33" s="32">
        <v>10</v>
      </c>
      <c r="Z33" s="32">
        <v>0</v>
      </c>
    </row>
    <row r="34" spans="1:26" ht="56.25" x14ac:dyDescent="0.2">
      <c r="A34" s="4" t="s">
        <v>121</v>
      </c>
      <c r="B34" s="11" t="s">
        <v>161</v>
      </c>
      <c r="C34" s="16" t="s">
        <v>154</v>
      </c>
      <c r="D34" s="5" t="s">
        <v>128</v>
      </c>
      <c r="E34" s="4" t="s">
        <v>460</v>
      </c>
      <c r="F34" s="105" t="s">
        <v>314</v>
      </c>
      <c r="G34" s="105" t="s">
        <v>467</v>
      </c>
      <c r="H34" s="105" t="s">
        <v>131</v>
      </c>
      <c r="I34" s="29" t="s">
        <v>468</v>
      </c>
      <c r="J34" s="29" t="s">
        <v>138</v>
      </c>
      <c r="K34" s="6">
        <v>7290000</v>
      </c>
      <c r="L34" s="3">
        <v>28.625467594297916</v>
      </c>
      <c r="M34" s="3">
        <v>20.971021855025644</v>
      </c>
      <c r="N34" s="3">
        <v>14.664474320745049</v>
      </c>
      <c r="O34" s="38"/>
      <c r="P34" s="37">
        <f t="shared" si="0"/>
        <v>40</v>
      </c>
      <c r="Q34" s="38"/>
      <c r="R34" s="38">
        <v>100</v>
      </c>
      <c r="S34" s="106">
        <f t="shared" si="1"/>
        <v>29.679715298517948</v>
      </c>
      <c r="T34" s="99"/>
      <c r="U34" s="32">
        <f t="shared" si="2"/>
        <v>0</v>
      </c>
      <c r="V34" s="32">
        <f t="shared" si="3"/>
        <v>0</v>
      </c>
      <c r="W34" s="32">
        <f t="shared" si="4"/>
        <v>20</v>
      </c>
      <c r="X34" s="32">
        <f t="shared" si="5"/>
        <v>0</v>
      </c>
      <c r="Y34" s="32">
        <v>10</v>
      </c>
      <c r="Z34" s="32">
        <v>10</v>
      </c>
    </row>
    <row r="35" spans="1:26" ht="78.75" x14ac:dyDescent="0.2">
      <c r="A35" s="4" t="s">
        <v>81</v>
      </c>
      <c r="B35" s="9" t="s">
        <v>180</v>
      </c>
      <c r="C35" s="13" t="s">
        <v>179</v>
      </c>
      <c r="D35" s="5" t="s">
        <v>128</v>
      </c>
      <c r="E35" s="4" t="s">
        <v>131</v>
      </c>
      <c r="F35" s="105" t="s">
        <v>365</v>
      </c>
      <c r="G35" s="105" t="s">
        <v>372</v>
      </c>
      <c r="H35" s="105" t="s">
        <v>131</v>
      </c>
      <c r="I35" s="29" t="s">
        <v>236</v>
      </c>
      <c r="J35" s="29" t="s">
        <v>224</v>
      </c>
      <c r="K35" s="6">
        <v>7130000</v>
      </c>
      <c r="L35" s="3">
        <v>14.95866093905112</v>
      </c>
      <c r="M35" s="3">
        <v>17.269338347290983</v>
      </c>
      <c r="N35" s="3">
        <v>8.2660343346327849</v>
      </c>
      <c r="O35" s="38"/>
      <c r="P35" s="37">
        <f t="shared" si="0"/>
        <v>30</v>
      </c>
      <c r="Q35" s="38"/>
      <c r="R35" s="38">
        <v>100</v>
      </c>
      <c r="S35" s="106">
        <f t="shared" si="1"/>
        <v>27.088536843103689</v>
      </c>
      <c r="T35" s="99"/>
      <c r="U35" s="32">
        <f t="shared" si="2"/>
        <v>0</v>
      </c>
      <c r="V35" s="32">
        <f t="shared" si="3"/>
        <v>0</v>
      </c>
      <c r="W35" s="32">
        <f t="shared" si="4"/>
        <v>20</v>
      </c>
      <c r="X35" s="32">
        <f t="shared" si="5"/>
        <v>0</v>
      </c>
      <c r="Y35" s="32">
        <v>10</v>
      </c>
      <c r="Z35" s="32">
        <v>0</v>
      </c>
    </row>
    <row r="36" spans="1:26" ht="33.75" x14ac:dyDescent="0.2">
      <c r="A36" s="4" t="s">
        <v>49</v>
      </c>
      <c r="B36" s="10" t="s">
        <v>196</v>
      </c>
      <c r="C36" s="109" t="s">
        <v>160</v>
      </c>
      <c r="D36" s="5" t="s">
        <v>142</v>
      </c>
      <c r="E36" s="4" t="s">
        <v>275</v>
      </c>
      <c r="F36" s="105" t="s">
        <v>193</v>
      </c>
      <c r="G36" s="105" t="s">
        <v>279</v>
      </c>
      <c r="H36" s="105" t="s">
        <v>280</v>
      </c>
      <c r="I36" s="29" t="s">
        <v>152</v>
      </c>
      <c r="J36" s="29" t="s">
        <v>132</v>
      </c>
      <c r="K36" s="6">
        <v>12840000</v>
      </c>
      <c r="L36" s="3" t="s">
        <v>130</v>
      </c>
      <c r="M36" s="3">
        <v>17.119531920348301</v>
      </c>
      <c r="N36" s="3">
        <v>13.369844137544348</v>
      </c>
      <c r="O36" s="38"/>
      <c r="P36" s="37">
        <f t="shared" si="0"/>
        <v>35</v>
      </c>
      <c r="Q36" s="38"/>
      <c r="R36" s="38">
        <v>100</v>
      </c>
      <c r="S36" s="106">
        <f t="shared" si="1"/>
        <v>26.983672344243811</v>
      </c>
      <c r="T36" s="99"/>
      <c r="U36" s="32">
        <f t="shared" si="2"/>
        <v>0</v>
      </c>
      <c r="V36" s="32">
        <f t="shared" si="3"/>
        <v>0</v>
      </c>
      <c r="W36" s="32">
        <f t="shared" si="4"/>
        <v>20</v>
      </c>
      <c r="X36" s="32">
        <f t="shared" si="5"/>
        <v>0</v>
      </c>
      <c r="Y36" s="32">
        <v>10</v>
      </c>
      <c r="Z36" s="32">
        <v>5</v>
      </c>
    </row>
    <row r="37" spans="1:26" ht="78.75" x14ac:dyDescent="0.2">
      <c r="A37" s="4" t="s">
        <v>80</v>
      </c>
      <c r="B37" s="12" t="s">
        <v>189</v>
      </c>
      <c r="C37" s="27" t="s">
        <v>137</v>
      </c>
      <c r="D37" s="28" t="s">
        <v>128</v>
      </c>
      <c r="E37" s="4" t="s">
        <v>131</v>
      </c>
      <c r="F37" s="105" t="s">
        <v>365</v>
      </c>
      <c r="G37" s="105" t="s">
        <v>371</v>
      </c>
      <c r="H37" s="105" t="s">
        <v>131</v>
      </c>
      <c r="I37" s="29" t="s">
        <v>236</v>
      </c>
      <c r="J37" s="29" t="s">
        <v>224</v>
      </c>
      <c r="K37" s="6">
        <v>5750000</v>
      </c>
      <c r="L37" s="3">
        <v>13.032466316386612</v>
      </c>
      <c r="M37" s="3">
        <v>14.424323465860702</v>
      </c>
      <c r="N37" s="3">
        <v>8.2816402404405611</v>
      </c>
      <c r="O37" s="38"/>
      <c r="P37" s="37">
        <f t="shared" ref="P37:P68" si="6">SUM(U37:Z37)</f>
        <v>30</v>
      </c>
      <c r="Q37" s="38"/>
      <c r="R37" s="38">
        <v>100</v>
      </c>
      <c r="S37" s="106">
        <f t="shared" ref="S37:S68" si="7">0.15*(Q37+R37)+(0.7*M37)</f>
        <v>25.097026426102492</v>
      </c>
      <c r="T37" s="99"/>
      <c r="U37" s="32">
        <f t="shared" ref="U37:U68" si="8">IF(AK37&lt;0.5,0,IF(AK37&lt;0.75,5,IF(AK37&lt;0.9,10,IF(AK37&lt;1,15,20))))</f>
        <v>0</v>
      </c>
      <c r="V37" s="32">
        <f t="shared" ref="V37:V68" si="9">IF(AD37&lt;30,0,IF(AD37&lt;51,8.33,IF(AD37&lt;66,16.67,25)))</f>
        <v>0</v>
      </c>
      <c r="W37" s="32">
        <f t="shared" ref="W37:W68" si="10">IF(AL37&gt;1500,0,IF(AL37&gt;1000,6.67,IF(AL37&gt;500,13.33,20)))</f>
        <v>20</v>
      </c>
      <c r="X37" s="32">
        <f t="shared" ref="X37:X68" si="11">IF(AM37&lt;500,0,IF(AM37&lt;1000,7.5,15))</f>
        <v>0</v>
      </c>
      <c r="Y37" s="32">
        <v>10</v>
      </c>
      <c r="Z37" s="32">
        <v>0</v>
      </c>
    </row>
    <row r="38" spans="1:26" ht="78.75" x14ac:dyDescent="0.2">
      <c r="A38" s="4" t="s">
        <v>33</v>
      </c>
      <c r="B38" s="9" t="s">
        <v>180</v>
      </c>
      <c r="C38" s="13" t="s">
        <v>179</v>
      </c>
      <c r="D38" s="5" t="s">
        <v>128</v>
      </c>
      <c r="E38" s="4" t="s">
        <v>225</v>
      </c>
      <c r="F38" s="105" t="s">
        <v>226</v>
      </c>
      <c r="G38" s="105" t="s">
        <v>230</v>
      </c>
      <c r="H38" s="105" t="s">
        <v>131</v>
      </c>
      <c r="I38" s="29" t="s">
        <v>231</v>
      </c>
      <c r="J38" s="29" t="s">
        <v>224</v>
      </c>
      <c r="K38" s="6">
        <v>5750000</v>
      </c>
      <c r="L38" s="3">
        <v>10.803791102473989</v>
      </c>
      <c r="M38" s="3">
        <v>14.284629037130575</v>
      </c>
      <c r="N38" s="3">
        <v>8.2994293681044589</v>
      </c>
      <c r="O38" s="38"/>
      <c r="P38" s="37">
        <f t="shared" si="6"/>
        <v>35</v>
      </c>
      <c r="Q38" s="38"/>
      <c r="R38" s="38">
        <v>100</v>
      </c>
      <c r="S38" s="106">
        <f t="shared" si="7"/>
        <v>24.999240325991401</v>
      </c>
      <c r="T38" s="99"/>
      <c r="U38" s="32">
        <f t="shared" si="8"/>
        <v>0</v>
      </c>
      <c r="V38" s="32">
        <f t="shared" si="9"/>
        <v>0</v>
      </c>
      <c r="W38" s="32">
        <f t="shared" si="10"/>
        <v>20</v>
      </c>
      <c r="X38" s="32">
        <f t="shared" si="11"/>
        <v>0</v>
      </c>
      <c r="Y38" s="32">
        <v>10</v>
      </c>
      <c r="Z38" s="32">
        <v>5</v>
      </c>
    </row>
    <row r="39" spans="1:26" ht="56.25" x14ac:dyDescent="0.2">
      <c r="A39" s="4" t="s">
        <v>69</v>
      </c>
      <c r="B39" s="12" t="s">
        <v>189</v>
      </c>
      <c r="C39" s="27" t="s">
        <v>137</v>
      </c>
      <c r="D39" s="28" t="s">
        <v>142</v>
      </c>
      <c r="E39" s="4" t="s">
        <v>131</v>
      </c>
      <c r="F39" s="105" t="s">
        <v>336</v>
      </c>
      <c r="G39" s="105" t="s">
        <v>346</v>
      </c>
      <c r="H39" s="105" t="s">
        <v>159</v>
      </c>
      <c r="I39" s="29" t="s">
        <v>347</v>
      </c>
      <c r="J39" s="29" t="s">
        <v>132</v>
      </c>
      <c r="K39" s="6">
        <v>62441000</v>
      </c>
      <c r="L39" s="3" t="s">
        <v>130</v>
      </c>
      <c r="M39" s="3">
        <v>13.270438600525065</v>
      </c>
      <c r="N39" s="3">
        <v>10.057792168409073</v>
      </c>
      <c r="O39" s="38"/>
      <c r="P39" s="37">
        <f t="shared" si="6"/>
        <v>20</v>
      </c>
      <c r="Q39" s="38"/>
      <c r="R39" s="38">
        <v>100</v>
      </c>
      <c r="S39" s="106">
        <f t="shared" si="7"/>
        <v>24.289307020367545</v>
      </c>
      <c r="T39" s="99"/>
      <c r="U39" s="32">
        <f t="shared" si="8"/>
        <v>0</v>
      </c>
      <c r="V39" s="32">
        <f t="shared" si="9"/>
        <v>0</v>
      </c>
      <c r="W39" s="32">
        <f t="shared" si="10"/>
        <v>20</v>
      </c>
      <c r="X39" s="32">
        <f t="shared" si="11"/>
        <v>0</v>
      </c>
      <c r="Y39" s="32">
        <v>0</v>
      </c>
      <c r="Z39" s="32">
        <v>0</v>
      </c>
    </row>
    <row r="40" spans="1:26" ht="56.25" x14ac:dyDescent="0.2">
      <c r="A40" s="4" t="s">
        <v>22</v>
      </c>
      <c r="B40" s="12" t="s">
        <v>189</v>
      </c>
      <c r="C40" s="27" t="s">
        <v>137</v>
      </c>
      <c r="D40" s="28" t="s">
        <v>142</v>
      </c>
      <c r="E40" s="4" t="s">
        <v>184</v>
      </c>
      <c r="F40" s="105" t="s">
        <v>185</v>
      </c>
      <c r="G40" s="105" t="s">
        <v>186</v>
      </c>
      <c r="H40" s="105" t="s">
        <v>187</v>
      </c>
      <c r="I40" s="29" t="s">
        <v>188</v>
      </c>
      <c r="J40" s="29" t="s">
        <v>129</v>
      </c>
      <c r="K40" s="6">
        <v>22515000</v>
      </c>
      <c r="L40" s="3" t="s">
        <v>130</v>
      </c>
      <c r="M40" s="3">
        <v>11.308896414836955</v>
      </c>
      <c r="N40" s="3">
        <v>8.7774400335773848</v>
      </c>
      <c r="O40" s="38"/>
      <c r="P40" s="37">
        <f t="shared" si="6"/>
        <v>30</v>
      </c>
      <c r="Q40" s="38"/>
      <c r="R40" s="38">
        <v>100</v>
      </c>
      <c r="S40" s="106">
        <f t="shared" si="7"/>
        <v>22.916227490385868</v>
      </c>
      <c r="T40" s="99"/>
      <c r="U40" s="32">
        <f t="shared" si="8"/>
        <v>0</v>
      </c>
      <c r="V40" s="32">
        <f t="shared" si="9"/>
        <v>0</v>
      </c>
      <c r="W40" s="32">
        <f t="shared" si="10"/>
        <v>20</v>
      </c>
      <c r="X40" s="32">
        <f t="shared" si="11"/>
        <v>0</v>
      </c>
      <c r="Y40" s="32">
        <v>10</v>
      </c>
      <c r="Z40" s="32">
        <v>0</v>
      </c>
    </row>
    <row r="41" spans="1:26" ht="45" x14ac:dyDescent="0.2">
      <c r="A41" s="4" t="s">
        <v>19</v>
      </c>
      <c r="B41" s="8" t="s">
        <v>175</v>
      </c>
      <c r="C41" s="16" t="s">
        <v>154</v>
      </c>
      <c r="D41" s="5" t="s">
        <v>128</v>
      </c>
      <c r="E41" s="4" t="s">
        <v>172</v>
      </c>
      <c r="F41" s="105" t="s">
        <v>171</v>
      </c>
      <c r="G41" s="105" t="s">
        <v>173</v>
      </c>
      <c r="H41" s="105" t="s">
        <v>174</v>
      </c>
      <c r="I41" s="29" t="s">
        <v>133</v>
      </c>
      <c r="J41" s="29" t="s">
        <v>132</v>
      </c>
      <c r="K41" s="6">
        <v>77600000</v>
      </c>
      <c r="L41" s="3">
        <v>11.211244189426463</v>
      </c>
      <c r="M41" s="3">
        <v>10.881537203461164</v>
      </c>
      <c r="N41" s="3">
        <v>7.9772209089939725</v>
      </c>
      <c r="O41" s="38"/>
      <c r="P41" s="37">
        <f t="shared" si="6"/>
        <v>30</v>
      </c>
      <c r="Q41" s="38"/>
      <c r="R41" s="38">
        <v>100</v>
      </c>
      <c r="S41" s="106">
        <f t="shared" si="7"/>
        <v>22.617076042422816</v>
      </c>
      <c r="T41" s="99"/>
      <c r="U41" s="32">
        <f t="shared" si="8"/>
        <v>0</v>
      </c>
      <c r="V41" s="32">
        <f t="shared" si="9"/>
        <v>0</v>
      </c>
      <c r="W41" s="32">
        <f t="shared" si="10"/>
        <v>20</v>
      </c>
      <c r="X41" s="32">
        <f t="shared" si="11"/>
        <v>0</v>
      </c>
      <c r="Y41" s="32">
        <v>10</v>
      </c>
      <c r="Z41" s="32">
        <v>0</v>
      </c>
    </row>
    <row r="42" spans="1:26" ht="67.5" x14ac:dyDescent="0.2">
      <c r="A42" s="4" t="s">
        <v>20</v>
      </c>
      <c r="B42" s="8" t="s">
        <v>175</v>
      </c>
      <c r="C42" s="16" t="s">
        <v>154</v>
      </c>
      <c r="D42" s="5" t="s">
        <v>128</v>
      </c>
      <c r="E42" s="4" t="s">
        <v>176</v>
      </c>
      <c r="F42" s="105" t="s">
        <v>171</v>
      </c>
      <c r="G42" s="105" t="s">
        <v>177</v>
      </c>
      <c r="H42" s="105" t="s">
        <v>178</v>
      </c>
      <c r="I42" s="29" t="s">
        <v>133</v>
      </c>
      <c r="J42" s="29" t="s">
        <v>132</v>
      </c>
      <c r="K42" s="6">
        <v>49800000</v>
      </c>
      <c r="L42" s="3">
        <v>12.702647483062689</v>
      </c>
      <c r="M42" s="3">
        <v>12.654839676518499</v>
      </c>
      <c r="N42" s="3">
        <v>9.2608864001207785</v>
      </c>
      <c r="O42" s="38"/>
      <c r="P42" s="37">
        <f t="shared" si="6"/>
        <v>30</v>
      </c>
      <c r="Q42" s="38"/>
      <c r="R42" s="38">
        <v>90</v>
      </c>
      <c r="S42" s="106">
        <f t="shared" si="7"/>
        <v>22.358387773562949</v>
      </c>
      <c r="T42" s="99"/>
      <c r="U42" s="32">
        <f t="shared" si="8"/>
        <v>0</v>
      </c>
      <c r="V42" s="32">
        <f t="shared" si="9"/>
        <v>0</v>
      </c>
      <c r="W42" s="32">
        <f t="shared" si="10"/>
        <v>20</v>
      </c>
      <c r="X42" s="32">
        <f t="shared" si="11"/>
        <v>0</v>
      </c>
      <c r="Y42" s="32">
        <v>10</v>
      </c>
      <c r="Z42" s="32">
        <v>0</v>
      </c>
    </row>
    <row r="43" spans="1:26" ht="38.25" x14ac:dyDescent="0.2">
      <c r="A43" s="7" t="s">
        <v>16</v>
      </c>
      <c r="B43" s="56" t="s">
        <v>161</v>
      </c>
      <c r="C43" s="95" t="s">
        <v>140</v>
      </c>
      <c r="D43" s="92" t="s">
        <v>142</v>
      </c>
      <c r="E43" s="7" t="s">
        <v>162</v>
      </c>
      <c r="F43" s="104" t="s">
        <v>163</v>
      </c>
      <c r="G43" s="104" t="s">
        <v>166</v>
      </c>
      <c r="H43" s="104" t="s">
        <v>165</v>
      </c>
      <c r="I43" s="93" t="s">
        <v>167</v>
      </c>
      <c r="J43" s="93" t="s">
        <v>132</v>
      </c>
      <c r="K43" s="6">
        <v>12399000</v>
      </c>
      <c r="L43" s="3" t="s">
        <v>130</v>
      </c>
      <c r="M43" s="3">
        <v>29.004101298659208</v>
      </c>
      <c r="N43" s="3">
        <v>22.184968961921804</v>
      </c>
      <c r="O43" s="38"/>
      <c r="P43" s="37">
        <f t="shared" si="6"/>
        <v>30</v>
      </c>
      <c r="Q43" s="38"/>
      <c r="R43" s="38"/>
      <c r="S43" s="106">
        <f t="shared" si="7"/>
        <v>20.302870909061443</v>
      </c>
      <c r="T43" s="107" t="s">
        <v>580</v>
      </c>
      <c r="U43" s="32">
        <f t="shared" si="8"/>
        <v>0</v>
      </c>
      <c r="V43" s="32">
        <f t="shared" si="9"/>
        <v>0</v>
      </c>
      <c r="W43" s="32">
        <f t="shared" si="10"/>
        <v>20</v>
      </c>
      <c r="X43" s="32">
        <f t="shared" si="11"/>
        <v>0</v>
      </c>
      <c r="Y43" s="32">
        <v>10</v>
      </c>
      <c r="Z43" s="32">
        <v>0</v>
      </c>
    </row>
    <row r="44" spans="1:26" ht="56.25" x14ac:dyDescent="0.2">
      <c r="A44" s="4" t="s">
        <v>27</v>
      </c>
      <c r="B44" s="4" t="s">
        <v>143</v>
      </c>
      <c r="C44" s="14" t="s">
        <v>140</v>
      </c>
      <c r="D44" s="5" t="s">
        <v>142</v>
      </c>
      <c r="E44" s="4" t="s">
        <v>192</v>
      </c>
      <c r="F44" s="105" t="s">
        <v>203</v>
      </c>
      <c r="G44" s="105" t="s">
        <v>204</v>
      </c>
      <c r="H44" s="105" t="s">
        <v>205</v>
      </c>
      <c r="I44" s="29" t="s">
        <v>200</v>
      </c>
      <c r="J44" s="29" t="s">
        <v>129</v>
      </c>
      <c r="K44" s="6">
        <v>97327000</v>
      </c>
      <c r="L44" s="3" t="s">
        <v>130</v>
      </c>
      <c r="M44" s="3">
        <v>26.420200234274631</v>
      </c>
      <c r="N44" s="3">
        <v>17.366387896293467</v>
      </c>
      <c r="O44" s="38"/>
      <c r="P44" s="37">
        <f t="shared" si="6"/>
        <v>30</v>
      </c>
      <c r="Q44" s="38"/>
      <c r="R44" s="38"/>
      <c r="S44" s="106">
        <f t="shared" si="7"/>
        <v>18.494140163992242</v>
      </c>
      <c r="T44" s="99"/>
      <c r="U44" s="32">
        <f t="shared" si="8"/>
        <v>0</v>
      </c>
      <c r="V44" s="32">
        <f t="shared" si="9"/>
        <v>0</v>
      </c>
      <c r="W44" s="32">
        <f t="shared" si="10"/>
        <v>20</v>
      </c>
      <c r="X44" s="32">
        <f t="shared" si="11"/>
        <v>0</v>
      </c>
      <c r="Y44" s="32">
        <v>10</v>
      </c>
      <c r="Z44" s="32">
        <v>0</v>
      </c>
    </row>
    <row r="45" spans="1:26" ht="38.25" x14ac:dyDescent="0.2">
      <c r="A45" s="4" t="s">
        <v>14</v>
      </c>
      <c r="B45" s="11" t="s">
        <v>161</v>
      </c>
      <c r="C45" s="16" t="s">
        <v>154</v>
      </c>
      <c r="D45" s="5" t="s">
        <v>142</v>
      </c>
      <c r="E45" s="4" t="s">
        <v>162</v>
      </c>
      <c r="F45" s="105" t="s">
        <v>163</v>
      </c>
      <c r="G45" s="105" t="s">
        <v>144</v>
      </c>
      <c r="H45" s="105" t="s">
        <v>164</v>
      </c>
      <c r="I45" s="29" t="s">
        <v>152</v>
      </c>
      <c r="J45" s="29" t="s">
        <v>132</v>
      </c>
      <c r="K45" s="6">
        <v>104294000</v>
      </c>
      <c r="L45" s="3" t="s">
        <v>130</v>
      </c>
      <c r="M45" s="3">
        <v>14.451367299610556</v>
      </c>
      <c r="N45" s="3">
        <v>10.785834470466439</v>
      </c>
      <c r="O45" s="38"/>
      <c r="P45" s="37">
        <f t="shared" si="6"/>
        <v>30</v>
      </c>
      <c r="Q45" s="38"/>
      <c r="R45" s="38">
        <v>47</v>
      </c>
      <c r="S45" s="106">
        <f t="shared" si="7"/>
        <v>17.165957109727387</v>
      </c>
      <c r="T45" s="99"/>
      <c r="U45" s="32">
        <f t="shared" si="8"/>
        <v>0</v>
      </c>
      <c r="V45" s="32">
        <f t="shared" si="9"/>
        <v>0</v>
      </c>
      <c r="W45" s="32">
        <f t="shared" si="10"/>
        <v>20</v>
      </c>
      <c r="X45" s="32">
        <f t="shared" si="11"/>
        <v>0</v>
      </c>
      <c r="Y45" s="32">
        <v>10</v>
      </c>
      <c r="Z45" s="32">
        <v>0</v>
      </c>
    </row>
    <row r="46" spans="1:26" ht="56.25" x14ac:dyDescent="0.2">
      <c r="A46" s="4" t="s">
        <v>25</v>
      </c>
      <c r="B46" s="11" t="s">
        <v>161</v>
      </c>
      <c r="C46" s="16" t="s">
        <v>154</v>
      </c>
      <c r="D46" s="5" t="s">
        <v>142</v>
      </c>
      <c r="E46" s="4" t="s">
        <v>192</v>
      </c>
      <c r="F46" s="105" t="s">
        <v>197</v>
      </c>
      <c r="G46" s="105" t="s">
        <v>198</v>
      </c>
      <c r="H46" s="105" t="s">
        <v>199</v>
      </c>
      <c r="I46" s="29" t="s">
        <v>200</v>
      </c>
      <c r="J46" s="29" t="s">
        <v>129</v>
      </c>
      <c r="K46" s="6">
        <v>91066000</v>
      </c>
      <c r="L46" s="3" t="s">
        <v>130</v>
      </c>
      <c r="M46" s="3">
        <v>24.220327402757043</v>
      </c>
      <c r="N46" s="3">
        <v>16.40212957594445</v>
      </c>
      <c r="O46" s="38"/>
      <c r="P46" s="37">
        <f t="shared" si="6"/>
        <v>30</v>
      </c>
      <c r="Q46" s="38"/>
      <c r="R46" s="38"/>
      <c r="S46" s="106">
        <f t="shared" si="7"/>
        <v>16.954229181929929</v>
      </c>
      <c r="T46" s="99"/>
      <c r="U46" s="32">
        <f t="shared" si="8"/>
        <v>0</v>
      </c>
      <c r="V46" s="32">
        <f t="shared" si="9"/>
        <v>0</v>
      </c>
      <c r="W46" s="32">
        <f t="shared" si="10"/>
        <v>20</v>
      </c>
      <c r="X46" s="32">
        <f t="shared" si="11"/>
        <v>0</v>
      </c>
      <c r="Y46" s="32">
        <v>10</v>
      </c>
      <c r="Z46" s="32">
        <v>0</v>
      </c>
    </row>
    <row r="47" spans="1:26" ht="56.25" x14ac:dyDescent="0.2">
      <c r="A47" s="4" t="s">
        <v>70</v>
      </c>
      <c r="B47" s="11" t="s">
        <v>161</v>
      </c>
      <c r="C47" s="16" t="s">
        <v>154</v>
      </c>
      <c r="D47" s="5" t="s">
        <v>142</v>
      </c>
      <c r="E47" s="4" t="s">
        <v>131</v>
      </c>
      <c r="F47" s="105" t="s">
        <v>349</v>
      </c>
      <c r="G47" s="105" t="s">
        <v>251</v>
      </c>
      <c r="H47" s="105" t="s">
        <v>350</v>
      </c>
      <c r="I47" s="29" t="s">
        <v>351</v>
      </c>
      <c r="J47" s="29" t="s">
        <v>252</v>
      </c>
      <c r="K47" s="6">
        <v>17693000</v>
      </c>
      <c r="L47" s="3" t="s">
        <v>130</v>
      </c>
      <c r="M47" s="3">
        <v>23.883930248695862</v>
      </c>
      <c r="N47" s="3">
        <v>19.628185783433043</v>
      </c>
      <c r="O47" s="38"/>
      <c r="P47" s="37">
        <f t="shared" si="6"/>
        <v>25</v>
      </c>
      <c r="Q47" s="38"/>
      <c r="R47" s="38"/>
      <c r="S47" s="106">
        <f t="shared" si="7"/>
        <v>16.718751174087103</v>
      </c>
      <c r="T47" s="99"/>
      <c r="U47" s="32">
        <f t="shared" si="8"/>
        <v>0</v>
      </c>
      <c r="V47" s="32">
        <f t="shared" si="9"/>
        <v>0</v>
      </c>
      <c r="W47" s="32">
        <f t="shared" si="10"/>
        <v>20</v>
      </c>
      <c r="X47" s="32">
        <f t="shared" si="11"/>
        <v>0</v>
      </c>
      <c r="Y47" s="32">
        <v>0</v>
      </c>
      <c r="Z47" s="32">
        <v>5</v>
      </c>
    </row>
    <row r="48" spans="1:26" ht="38.25" x14ac:dyDescent="0.2">
      <c r="A48" s="4" t="s">
        <v>15</v>
      </c>
      <c r="B48" s="11" t="s">
        <v>161</v>
      </c>
      <c r="C48" s="14" t="s">
        <v>140</v>
      </c>
      <c r="D48" s="5" t="s">
        <v>142</v>
      </c>
      <c r="E48" s="4" t="s">
        <v>162</v>
      </c>
      <c r="F48" s="105" t="s">
        <v>163</v>
      </c>
      <c r="G48" s="105" t="s">
        <v>165</v>
      </c>
      <c r="H48" s="105" t="s">
        <v>164</v>
      </c>
      <c r="I48" s="29" t="s">
        <v>152</v>
      </c>
      <c r="J48" s="29" t="s">
        <v>132</v>
      </c>
      <c r="K48" s="6">
        <v>38202000</v>
      </c>
      <c r="L48" s="3" t="s">
        <v>130</v>
      </c>
      <c r="M48" s="3">
        <v>17.194398397601962</v>
      </c>
      <c r="N48" s="3">
        <v>11.406275131887391</v>
      </c>
      <c r="O48" s="38"/>
      <c r="P48" s="37">
        <f t="shared" si="6"/>
        <v>30</v>
      </c>
      <c r="Q48" s="38"/>
      <c r="R48" s="38">
        <v>30</v>
      </c>
      <c r="S48" s="106">
        <f t="shared" si="7"/>
        <v>16.536078878321373</v>
      </c>
      <c r="T48" s="99"/>
      <c r="U48" s="32">
        <f t="shared" si="8"/>
        <v>0</v>
      </c>
      <c r="V48" s="32">
        <f t="shared" si="9"/>
        <v>0</v>
      </c>
      <c r="W48" s="32">
        <f t="shared" si="10"/>
        <v>20</v>
      </c>
      <c r="X48" s="32">
        <f t="shared" si="11"/>
        <v>0</v>
      </c>
      <c r="Y48" s="32">
        <v>10</v>
      </c>
      <c r="Z48" s="32">
        <v>0</v>
      </c>
    </row>
    <row r="49" spans="1:26" ht="45" x14ac:dyDescent="0.2">
      <c r="A49" s="4" t="s">
        <v>124</v>
      </c>
      <c r="B49" s="11" t="s">
        <v>161</v>
      </c>
      <c r="C49" s="16" t="s">
        <v>154</v>
      </c>
      <c r="D49" s="5" t="s">
        <v>128</v>
      </c>
      <c r="E49" s="4" t="s">
        <v>460</v>
      </c>
      <c r="F49" s="105" t="s">
        <v>314</v>
      </c>
      <c r="G49" s="105" t="s">
        <v>473</v>
      </c>
      <c r="H49" s="105" t="s">
        <v>131</v>
      </c>
      <c r="I49" s="29" t="s">
        <v>474</v>
      </c>
      <c r="J49" s="29" t="s">
        <v>138</v>
      </c>
      <c r="K49" s="6">
        <v>7290000</v>
      </c>
      <c r="L49" s="3">
        <v>31.118956465178137</v>
      </c>
      <c r="M49" s="3">
        <v>23.193103175098116</v>
      </c>
      <c r="N49" s="3">
        <v>16.462950266571639</v>
      </c>
      <c r="O49" s="38"/>
      <c r="P49" s="37">
        <f t="shared" si="6"/>
        <v>40</v>
      </c>
      <c r="Q49" s="38"/>
      <c r="R49" s="38"/>
      <c r="S49" s="106">
        <f t="shared" si="7"/>
        <v>16.235172222568682</v>
      </c>
      <c r="T49" s="99"/>
      <c r="U49" s="32">
        <f t="shared" si="8"/>
        <v>0</v>
      </c>
      <c r="V49" s="32">
        <f t="shared" si="9"/>
        <v>0</v>
      </c>
      <c r="W49" s="32">
        <f t="shared" si="10"/>
        <v>20</v>
      </c>
      <c r="X49" s="32">
        <f t="shared" si="11"/>
        <v>0</v>
      </c>
      <c r="Y49" s="32">
        <v>10</v>
      </c>
      <c r="Z49" s="32">
        <v>10</v>
      </c>
    </row>
    <row r="50" spans="1:26" ht="45" x14ac:dyDescent="0.2">
      <c r="A50" s="4" t="s">
        <v>53</v>
      </c>
      <c r="B50" s="10" t="s">
        <v>196</v>
      </c>
      <c r="C50" s="109" t="s">
        <v>160</v>
      </c>
      <c r="D50" s="5" t="s">
        <v>128</v>
      </c>
      <c r="E50" s="4" t="s">
        <v>294</v>
      </c>
      <c r="F50" s="105" t="s">
        <v>295</v>
      </c>
      <c r="G50" s="105" t="s">
        <v>296</v>
      </c>
      <c r="H50" s="105" t="s">
        <v>297</v>
      </c>
      <c r="I50" s="29" t="s">
        <v>134</v>
      </c>
      <c r="J50" s="29" t="s">
        <v>132</v>
      </c>
      <c r="K50" s="6">
        <v>47903000</v>
      </c>
      <c r="L50" s="3">
        <v>26.983660093915397</v>
      </c>
      <c r="M50" s="3">
        <v>22.741273047284846</v>
      </c>
      <c r="N50" s="3">
        <v>16.880196394884145</v>
      </c>
      <c r="O50" s="38"/>
      <c r="P50" s="37">
        <f t="shared" si="6"/>
        <v>35</v>
      </c>
      <c r="Q50" s="38"/>
      <c r="R50" s="38"/>
      <c r="S50" s="106">
        <f t="shared" si="7"/>
        <v>15.918891133099391</v>
      </c>
      <c r="T50" s="99"/>
      <c r="U50" s="32">
        <f t="shared" si="8"/>
        <v>0</v>
      </c>
      <c r="V50" s="32">
        <f t="shared" si="9"/>
        <v>0</v>
      </c>
      <c r="W50" s="32">
        <f t="shared" si="10"/>
        <v>20</v>
      </c>
      <c r="X50" s="32">
        <f t="shared" si="11"/>
        <v>0</v>
      </c>
      <c r="Y50" s="32">
        <v>10</v>
      </c>
      <c r="Z50" s="32">
        <v>5</v>
      </c>
    </row>
    <row r="51" spans="1:26" ht="33.75" x14ac:dyDescent="0.2">
      <c r="A51" s="4" t="s">
        <v>105</v>
      </c>
      <c r="B51" s="10" t="s">
        <v>196</v>
      </c>
      <c r="C51" s="109" t="s">
        <v>160</v>
      </c>
      <c r="D51" s="5" t="s">
        <v>128</v>
      </c>
      <c r="E51" s="4" t="s">
        <v>131</v>
      </c>
      <c r="F51" s="105" t="s">
        <v>314</v>
      </c>
      <c r="G51" s="105" t="s">
        <v>434</v>
      </c>
      <c r="H51" s="105" t="s">
        <v>435</v>
      </c>
      <c r="I51" s="29" t="s">
        <v>433</v>
      </c>
      <c r="J51" s="29" t="s">
        <v>132</v>
      </c>
      <c r="K51" s="6">
        <v>127570000</v>
      </c>
      <c r="L51" s="3">
        <v>27.804696152308665</v>
      </c>
      <c r="M51" s="3">
        <v>21.969344645749658</v>
      </c>
      <c r="N51" s="3">
        <v>16.264716809221518</v>
      </c>
      <c r="O51" s="38"/>
      <c r="P51" s="37">
        <f t="shared" si="6"/>
        <v>35</v>
      </c>
      <c r="Q51" s="38"/>
      <c r="R51" s="38"/>
      <c r="S51" s="106">
        <f t="shared" si="7"/>
        <v>15.378541252024759</v>
      </c>
      <c r="T51" s="99"/>
      <c r="U51" s="32">
        <f t="shared" si="8"/>
        <v>0</v>
      </c>
      <c r="V51" s="32">
        <f t="shared" si="9"/>
        <v>0</v>
      </c>
      <c r="W51" s="32">
        <f t="shared" si="10"/>
        <v>20</v>
      </c>
      <c r="X51" s="32">
        <f t="shared" si="11"/>
        <v>0</v>
      </c>
      <c r="Y51" s="32">
        <v>10</v>
      </c>
      <c r="Z51" s="32">
        <v>5</v>
      </c>
    </row>
    <row r="52" spans="1:26" ht="38.25" x14ac:dyDescent="0.2">
      <c r="A52" s="4" t="s">
        <v>26</v>
      </c>
      <c r="B52" s="11" t="s">
        <v>161</v>
      </c>
      <c r="C52" s="14" t="s">
        <v>140</v>
      </c>
      <c r="D52" s="5" t="s">
        <v>142</v>
      </c>
      <c r="E52" s="4" t="s">
        <v>192</v>
      </c>
      <c r="F52" s="105" t="s">
        <v>201</v>
      </c>
      <c r="G52" s="105" t="s">
        <v>195</v>
      </c>
      <c r="H52" s="105" t="s">
        <v>202</v>
      </c>
      <c r="I52" s="29" t="s">
        <v>152</v>
      </c>
      <c r="J52" s="29" t="s">
        <v>132</v>
      </c>
      <c r="K52" s="6">
        <v>63202000</v>
      </c>
      <c r="L52" s="3" t="s">
        <v>130</v>
      </c>
      <c r="M52" s="3">
        <v>21.59692219298859</v>
      </c>
      <c r="N52" s="3">
        <v>14.453455078348913</v>
      </c>
      <c r="O52" s="38"/>
      <c r="P52" s="37">
        <f t="shared" si="6"/>
        <v>30</v>
      </c>
      <c r="Q52" s="38"/>
      <c r="R52" s="38"/>
      <c r="S52" s="106">
        <f t="shared" si="7"/>
        <v>15.117845535092012</v>
      </c>
      <c r="T52" s="99"/>
      <c r="U52" s="32">
        <f t="shared" si="8"/>
        <v>0</v>
      </c>
      <c r="V52" s="32">
        <f t="shared" si="9"/>
        <v>0</v>
      </c>
      <c r="W52" s="32">
        <f t="shared" si="10"/>
        <v>20</v>
      </c>
      <c r="X52" s="32">
        <f t="shared" si="11"/>
        <v>0</v>
      </c>
      <c r="Y52" s="32">
        <v>10</v>
      </c>
      <c r="Z52" s="32">
        <v>0</v>
      </c>
    </row>
    <row r="53" spans="1:26" ht="90" x14ac:dyDescent="0.2">
      <c r="A53" s="4" t="s">
        <v>73</v>
      </c>
      <c r="B53" s="11" t="s">
        <v>161</v>
      </c>
      <c r="C53" s="14" t="s">
        <v>140</v>
      </c>
      <c r="D53" s="5" t="s">
        <v>142</v>
      </c>
      <c r="E53" s="4" t="s">
        <v>131</v>
      </c>
      <c r="F53" s="105" t="s">
        <v>354</v>
      </c>
      <c r="G53" s="105" t="s">
        <v>355</v>
      </c>
      <c r="H53" s="105" t="s">
        <v>250</v>
      </c>
      <c r="I53" s="29" t="s">
        <v>356</v>
      </c>
      <c r="J53" s="29" t="s">
        <v>149</v>
      </c>
      <c r="K53" s="6">
        <v>47904000</v>
      </c>
      <c r="L53" s="3" t="s">
        <v>130</v>
      </c>
      <c r="M53" s="3">
        <v>21.594918452064729</v>
      </c>
      <c r="N53" s="3">
        <v>15.945911211432829</v>
      </c>
      <c r="O53" s="38"/>
      <c r="P53" s="37">
        <f t="shared" si="6"/>
        <v>30</v>
      </c>
      <c r="Q53" s="38"/>
      <c r="R53" s="38"/>
      <c r="S53" s="106">
        <f t="shared" si="7"/>
        <v>15.116442916445308</v>
      </c>
      <c r="T53" s="99"/>
      <c r="U53" s="32">
        <f t="shared" si="8"/>
        <v>0</v>
      </c>
      <c r="V53" s="32">
        <f t="shared" si="9"/>
        <v>0</v>
      </c>
      <c r="W53" s="32">
        <f t="shared" si="10"/>
        <v>20</v>
      </c>
      <c r="X53" s="32">
        <f t="shared" si="11"/>
        <v>0</v>
      </c>
      <c r="Y53" s="32">
        <v>10</v>
      </c>
      <c r="Z53" s="32">
        <v>0</v>
      </c>
    </row>
    <row r="54" spans="1:26" ht="56.25" x14ac:dyDescent="0.2">
      <c r="A54" s="4" t="s">
        <v>119</v>
      </c>
      <c r="B54" s="12" t="s">
        <v>189</v>
      </c>
      <c r="C54" s="27" t="s">
        <v>137</v>
      </c>
      <c r="D54" s="28" t="s">
        <v>128</v>
      </c>
      <c r="E54" s="4" t="s">
        <v>460</v>
      </c>
      <c r="F54" s="105" t="s">
        <v>314</v>
      </c>
      <c r="G54" s="105" t="s">
        <v>463</v>
      </c>
      <c r="H54" s="105" t="s">
        <v>131</v>
      </c>
      <c r="I54" s="29" t="s">
        <v>464</v>
      </c>
      <c r="J54" s="29" t="s">
        <v>138</v>
      </c>
      <c r="K54" s="6">
        <v>7290000</v>
      </c>
      <c r="L54" s="3">
        <v>25.215530795762064</v>
      </c>
      <c r="M54" s="3">
        <v>20.057081524408616</v>
      </c>
      <c r="N54" s="3">
        <v>13.116712009040926</v>
      </c>
      <c r="O54" s="38"/>
      <c r="P54" s="37">
        <f t="shared" si="6"/>
        <v>40</v>
      </c>
      <c r="Q54" s="38"/>
      <c r="R54" s="38"/>
      <c r="S54" s="106">
        <f t="shared" si="7"/>
        <v>14.03995706708603</v>
      </c>
      <c r="T54" s="99"/>
      <c r="U54" s="32">
        <f t="shared" si="8"/>
        <v>0</v>
      </c>
      <c r="V54" s="32">
        <f t="shared" si="9"/>
        <v>0</v>
      </c>
      <c r="W54" s="32">
        <f t="shared" si="10"/>
        <v>20</v>
      </c>
      <c r="X54" s="32">
        <f t="shared" si="11"/>
        <v>0</v>
      </c>
      <c r="Y54" s="32">
        <v>10</v>
      </c>
      <c r="Z54" s="32">
        <v>10</v>
      </c>
    </row>
    <row r="55" spans="1:26" ht="38.25" x14ac:dyDescent="0.2">
      <c r="A55" s="4" t="s">
        <v>102</v>
      </c>
      <c r="B55" s="12" t="s">
        <v>189</v>
      </c>
      <c r="C55" s="27" t="s">
        <v>137</v>
      </c>
      <c r="D55" s="28" t="s">
        <v>128</v>
      </c>
      <c r="E55" s="4" t="s">
        <v>131</v>
      </c>
      <c r="F55" s="105" t="s">
        <v>314</v>
      </c>
      <c r="G55" s="105" t="s">
        <v>141</v>
      </c>
      <c r="H55" s="105" t="s">
        <v>324</v>
      </c>
      <c r="I55" s="29" t="s">
        <v>374</v>
      </c>
      <c r="J55" s="29" t="s">
        <v>132</v>
      </c>
      <c r="K55" s="6">
        <v>107028000</v>
      </c>
      <c r="L55" s="3">
        <v>25.111949524692008</v>
      </c>
      <c r="M55" s="3">
        <v>19.905690300521602</v>
      </c>
      <c r="N55" s="3">
        <v>13.537113402901401</v>
      </c>
      <c r="O55" s="38"/>
      <c r="P55" s="37">
        <f t="shared" si="6"/>
        <v>35</v>
      </c>
      <c r="Q55" s="38"/>
      <c r="R55" s="38"/>
      <c r="S55" s="106">
        <f t="shared" si="7"/>
        <v>13.93398321036512</v>
      </c>
      <c r="T55" s="99"/>
      <c r="U55" s="32">
        <f t="shared" si="8"/>
        <v>0</v>
      </c>
      <c r="V55" s="32">
        <f t="shared" si="9"/>
        <v>0</v>
      </c>
      <c r="W55" s="32">
        <f t="shared" si="10"/>
        <v>20</v>
      </c>
      <c r="X55" s="32">
        <f t="shared" si="11"/>
        <v>0</v>
      </c>
      <c r="Y55" s="32">
        <v>10</v>
      </c>
      <c r="Z55" s="32">
        <v>5</v>
      </c>
    </row>
    <row r="56" spans="1:26" ht="45" x14ac:dyDescent="0.2">
      <c r="A56" s="4" t="s">
        <v>106</v>
      </c>
      <c r="B56" s="10" t="s">
        <v>196</v>
      </c>
      <c r="C56" s="109" t="s">
        <v>160</v>
      </c>
      <c r="D56" s="5" t="s">
        <v>128</v>
      </c>
      <c r="E56" s="4" t="s">
        <v>131</v>
      </c>
      <c r="F56" s="105" t="s">
        <v>314</v>
      </c>
      <c r="G56" s="105" t="s">
        <v>435</v>
      </c>
      <c r="H56" s="105" t="s">
        <v>436</v>
      </c>
      <c r="I56" s="29" t="s">
        <v>437</v>
      </c>
      <c r="J56" s="29" t="s">
        <v>132</v>
      </c>
      <c r="K56" s="6">
        <v>61631000</v>
      </c>
      <c r="L56" s="3">
        <v>25.761448350211001</v>
      </c>
      <c r="M56" s="3">
        <v>19.862601188222239</v>
      </c>
      <c r="N56" s="3">
        <v>14.235094459359239</v>
      </c>
      <c r="O56" s="38"/>
      <c r="P56" s="37">
        <f t="shared" si="6"/>
        <v>35</v>
      </c>
      <c r="Q56" s="38"/>
      <c r="R56" s="38"/>
      <c r="S56" s="106">
        <f t="shared" si="7"/>
        <v>13.903820831755567</v>
      </c>
      <c r="T56" s="99"/>
      <c r="U56" s="32">
        <f t="shared" si="8"/>
        <v>0</v>
      </c>
      <c r="V56" s="32">
        <f t="shared" si="9"/>
        <v>0</v>
      </c>
      <c r="W56" s="32">
        <f t="shared" si="10"/>
        <v>20</v>
      </c>
      <c r="X56" s="32">
        <f t="shared" si="11"/>
        <v>0</v>
      </c>
      <c r="Y56" s="32">
        <v>10</v>
      </c>
      <c r="Z56" s="32">
        <v>5</v>
      </c>
    </row>
    <row r="57" spans="1:26" ht="78.75" x14ac:dyDescent="0.2">
      <c r="A57" s="4" t="s">
        <v>65</v>
      </c>
      <c r="B57" s="11" t="s">
        <v>161</v>
      </c>
      <c r="C57" s="109" t="s">
        <v>160</v>
      </c>
      <c r="D57" s="5" t="s">
        <v>142</v>
      </c>
      <c r="E57" s="4" t="s">
        <v>131</v>
      </c>
      <c r="F57" s="105" t="s">
        <v>334</v>
      </c>
      <c r="G57" s="105" t="s">
        <v>159</v>
      </c>
      <c r="H57" s="105" t="s">
        <v>321</v>
      </c>
      <c r="I57" s="29" t="s">
        <v>335</v>
      </c>
      <c r="J57" s="29" t="s">
        <v>132</v>
      </c>
      <c r="K57" s="6">
        <v>192905000</v>
      </c>
      <c r="L57" s="3" t="s">
        <v>130</v>
      </c>
      <c r="M57" s="3">
        <v>19.422980664089202</v>
      </c>
      <c r="N57" s="3">
        <v>13.389459784940554</v>
      </c>
      <c r="O57" s="38"/>
      <c r="P57" s="37">
        <f t="shared" si="6"/>
        <v>30</v>
      </c>
      <c r="Q57" s="38"/>
      <c r="R57" s="38"/>
      <c r="S57" s="106">
        <f t="shared" si="7"/>
        <v>13.596086464862442</v>
      </c>
      <c r="T57" s="99"/>
      <c r="U57" s="32">
        <f t="shared" si="8"/>
        <v>0</v>
      </c>
      <c r="V57" s="32">
        <f t="shared" si="9"/>
        <v>0</v>
      </c>
      <c r="W57" s="32">
        <f t="shared" si="10"/>
        <v>20</v>
      </c>
      <c r="X57" s="32">
        <f t="shared" si="11"/>
        <v>0</v>
      </c>
      <c r="Y57" s="32">
        <v>10</v>
      </c>
      <c r="Z57" s="32">
        <v>0</v>
      </c>
    </row>
    <row r="58" spans="1:26" ht="56.25" x14ac:dyDescent="0.2">
      <c r="A58" s="4" t="s">
        <v>54</v>
      </c>
      <c r="B58" s="10" t="s">
        <v>196</v>
      </c>
      <c r="C58" s="109" t="s">
        <v>160</v>
      </c>
      <c r="D58" s="5" t="s">
        <v>142</v>
      </c>
      <c r="E58" s="4" t="s">
        <v>298</v>
      </c>
      <c r="F58" s="105" t="s">
        <v>299</v>
      </c>
      <c r="G58" s="105" t="s">
        <v>251</v>
      </c>
      <c r="H58" s="105" t="s">
        <v>300</v>
      </c>
      <c r="I58" s="29" t="s">
        <v>301</v>
      </c>
      <c r="J58" s="29" t="s">
        <v>132</v>
      </c>
      <c r="K58" s="6">
        <v>20240000</v>
      </c>
      <c r="L58" s="3" t="s">
        <v>130</v>
      </c>
      <c r="M58" s="3">
        <v>18.965285758744564</v>
      </c>
      <c r="N58" s="3">
        <v>13.92457021522771</v>
      </c>
      <c r="O58" s="38"/>
      <c r="P58" s="37">
        <f t="shared" si="6"/>
        <v>20</v>
      </c>
      <c r="Q58" s="38"/>
      <c r="R58" s="38"/>
      <c r="S58" s="106">
        <f t="shared" si="7"/>
        <v>13.275700031121193</v>
      </c>
      <c r="T58" s="99"/>
      <c r="U58" s="32">
        <f t="shared" si="8"/>
        <v>0</v>
      </c>
      <c r="V58" s="32">
        <f t="shared" si="9"/>
        <v>0</v>
      </c>
      <c r="W58" s="32">
        <f t="shared" si="10"/>
        <v>20</v>
      </c>
      <c r="X58" s="32">
        <f t="shared" si="11"/>
        <v>0</v>
      </c>
      <c r="Y58" s="32">
        <v>0</v>
      </c>
      <c r="Z58" s="32">
        <v>0</v>
      </c>
    </row>
    <row r="59" spans="1:26" ht="38.25" x14ac:dyDescent="0.2">
      <c r="A59" s="4" t="s">
        <v>21</v>
      </c>
      <c r="B59" s="9" t="s">
        <v>180</v>
      </c>
      <c r="C59" s="13" t="s">
        <v>179</v>
      </c>
      <c r="D59" s="5" t="s">
        <v>128</v>
      </c>
      <c r="E59" s="4" t="s">
        <v>181</v>
      </c>
      <c r="F59" s="105" t="s">
        <v>171</v>
      </c>
      <c r="G59" s="105" t="s">
        <v>182</v>
      </c>
      <c r="H59" s="105" t="s">
        <v>183</v>
      </c>
      <c r="I59" s="29" t="s">
        <v>133</v>
      </c>
      <c r="J59" s="29" t="s">
        <v>132</v>
      </c>
      <c r="K59" s="6">
        <v>98000000</v>
      </c>
      <c r="L59" s="3">
        <v>19.235032775583605</v>
      </c>
      <c r="M59" s="3">
        <v>16.977040527985473</v>
      </c>
      <c r="N59" s="3">
        <v>12.563305069584338</v>
      </c>
      <c r="O59" s="38"/>
      <c r="P59" s="37">
        <f t="shared" si="6"/>
        <v>30</v>
      </c>
      <c r="Q59" s="38"/>
      <c r="R59" s="38"/>
      <c r="S59" s="106">
        <f t="shared" si="7"/>
        <v>11.88392836958983</v>
      </c>
      <c r="T59" s="99"/>
      <c r="U59" s="32">
        <f t="shared" si="8"/>
        <v>0</v>
      </c>
      <c r="V59" s="32">
        <f t="shared" si="9"/>
        <v>0</v>
      </c>
      <c r="W59" s="32">
        <f t="shared" si="10"/>
        <v>20</v>
      </c>
      <c r="X59" s="32">
        <f t="shared" si="11"/>
        <v>0</v>
      </c>
      <c r="Y59" s="32">
        <v>10</v>
      </c>
      <c r="Z59" s="32">
        <v>0</v>
      </c>
    </row>
    <row r="60" spans="1:26" ht="78.75" x14ac:dyDescent="0.2">
      <c r="A60" s="4" t="s">
        <v>116</v>
      </c>
      <c r="B60" s="9" t="s">
        <v>180</v>
      </c>
      <c r="C60" s="13" t="s">
        <v>179</v>
      </c>
      <c r="D60" s="5" t="s">
        <v>128</v>
      </c>
      <c r="E60" s="4" t="s">
        <v>176</v>
      </c>
      <c r="F60" s="105" t="s">
        <v>171</v>
      </c>
      <c r="G60" s="105" t="s">
        <v>182</v>
      </c>
      <c r="H60" s="105" t="s">
        <v>131</v>
      </c>
      <c r="I60" s="29" t="s">
        <v>458</v>
      </c>
      <c r="J60" s="29" t="s">
        <v>224</v>
      </c>
      <c r="K60" s="6">
        <v>18600000</v>
      </c>
      <c r="L60" s="3">
        <v>16.564506484949543</v>
      </c>
      <c r="M60" s="3">
        <v>16.162749809647259</v>
      </c>
      <c r="N60" s="3">
        <v>12.173664545390231</v>
      </c>
      <c r="O60" s="38"/>
      <c r="P60" s="37">
        <f t="shared" si="6"/>
        <v>30</v>
      </c>
      <c r="Q60" s="38"/>
      <c r="R60" s="38"/>
      <c r="S60" s="106">
        <f t="shared" si="7"/>
        <v>11.31392486675308</v>
      </c>
      <c r="T60" s="99"/>
      <c r="U60" s="32">
        <f t="shared" si="8"/>
        <v>0</v>
      </c>
      <c r="V60" s="32">
        <f t="shared" si="9"/>
        <v>0</v>
      </c>
      <c r="W60" s="32">
        <f t="shared" si="10"/>
        <v>20</v>
      </c>
      <c r="X60" s="32">
        <f t="shared" si="11"/>
        <v>0</v>
      </c>
      <c r="Y60" s="32">
        <v>10</v>
      </c>
      <c r="Z60" s="32">
        <v>0</v>
      </c>
    </row>
    <row r="61" spans="1:26" ht="67.5" x14ac:dyDescent="0.2">
      <c r="A61" s="4" t="s">
        <v>24</v>
      </c>
      <c r="B61" s="11" t="s">
        <v>161</v>
      </c>
      <c r="C61" s="16" t="s">
        <v>154</v>
      </c>
      <c r="D61" s="5" t="s">
        <v>142</v>
      </c>
      <c r="E61" s="4" t="s">
        <v>192</v>
      </c>
      <c r="F61" s="105" t="s">
        <v>193</v>
      </c>
      <c r="G61" s="105" t="s">
        <v>194</v>
      </c>
      <c r="H61" s="105" t="s">
        <v>195</v>
      </c>
      <c r="I61" s="29" t="s">
        <v>152</v>
      </c>
      <c r="J61" s="29" t="s">
        <v>132</v>
      </c>
      <c r="K61" s="6">
        <v>127544000</v>
      </c>
      <c r="L61" s="3" t="s">
        <v>130</v>
      </c>
      <c r="M61" s="3">
        <v>16.129645343981299</v>
      </c>
      <c r="N61" s="3">
        <v>11.308580991406437</v>
      </c>
      <c r="O61" s="38"/>
      <c r="P61" s="37">
        <f t="shared" si="6"/>
        <v>35</v>
      </c>
      <c r="Q61" s="38"/>
      <c r="R61" s="38"/>
      <c r="S61" s="106">
        <f t="shared" si="7"/>
        <v>11.290751740786908</v>
      </c>
      <c r="T61" s="99"/>
      <c r="U61" s="32">
        <f t="shared" si="8"/>
        <v>0</v>
      </c>
      <c r="V61" s="32">
        <f t="shared" si="9"/>
        <v>0</v>
      </c>
      <c r="W61" s="32">
        <f t="shared" si="10"/>
        <v>20</v>
      </c>
      <c r="X61" s="32">
        <f t="shared" si="11"/>
        <v>0</v>
      </c>
      <c r="Y61" s="32">
        <v>10</v>
      </c>
      <c r="Z61" s="32">
        <v>5</v>
      </c>
    </row>
    <row r="62" spans="1:26" ht="56.25" x14ac:dyDescent="0.2">
      <c r="A62" s="4" t="s">
        <v>71</v>
      </c>
      <c r="B62" s="11" t="s">
        <v>161</v>
      </c>
      <c r="C62" s="16" t="s">
        <v>154</v>
      </c>
      <c r="D62" s="5" t="s">
        <v>142</v>
      </c>
      <c r="E62" s="4" t="s">
        <v>131</v>
      </c>
      <c r="F62" s="105" t="s">
        <v>145</v>
      </c>
      <c r="G62" s="105" t="s">
        <v>321</v>
      </c>
      <c r="H62" s="105" t="s">
        <v>159</v>
      </c>
      <c r="I62" s="29" t="s">
        <v>352</v>
      </c>
      <c r="J62" s="29" t="s">
        <v>132</v>
      </c>
      <c r="K62" s="6">
        <v>152614000</v>
      </c>
      <c r="L62" s="3" t="s">
        <v>130</v>
      </c>
      <c r="M62" s="3">
        <v>15.800890044948638</v>
      </c>
      <c r="N62" s="3">
        <v>11.343139441640778</v>
      </c>
      <c r="O62" s="38"/>
      <c r="P62" s="37">
        <f t="shared" si="6"/>
        <v>30</v>
      </c>
      <c r="Q62" s="38"/>
      <c r="R62" s="38"/>
      <c r="S62" s="106">
        <f t="shared" si="7"/>
        <v>11.060623031464045</v>
      </c>
      <c r="T62" s="99"/>
      <c r="U62" s="32">
        <f t="shared" si="8"/>
        <v>0</v>
      </c>
      <c r="V62" s="32">
        <f t="shared" si="9"/>
        <v>0</v>
      </c>
      <c r="W62" s="32">
        <f t="shared" si="10"/>
        <v>20</v>
      </c>
      <c r="X62" s="32">
        <f t="shared" si="11"/>
        <v>0</v>
      </c>
      <c r="Y62" s="32">
        <v>10</v>
      </c>
      <c r="Z62" s="32">
        <v>0</v>
      </c>
    </row>
    <row r="63" spans="1:26" ht="45" x14ac:dyDescent="0.2">
      <c r="A63" s="4" t="s">
        <v>32</v>
      </c>
      <c r="B63" s="9" t="s">
        <v>180</v>
      </c>
      <c r="C63" s="13" t="s">
        <v>179</v>
      </c>
      <c r="D63" s="5" t="s">
        <v>128</v>
      </c>
      <c r="E63" s="4" t="s">
        <v>225</v>
      </c>
      <c r="F63" s="105" t="s">
        <v>226</v>
      </c>
      <c r="G63" s="105" t="s">
        <v>227</v>
      </c>
      <c r="H63" s="105" t="s">
        <v>228</v>
      </c>
      <c r="I63" s="29" t="s">
        <v>229</v>
      </c>
      <c r="J63" s="29" t="s">
        <v>136</v>
      </c>
      <c r="K63" s="6">
        <v>54001000</v>
      </c>
      <c r="L63" s="3">
        <v>17.561606744578128</v>
      </c>
      <c r="M63" s="3">
        <v>15.583773223523341</v>
      </c>
      <c r="N63" s="3">
        <v>9.3542548710496902</v>
      </c>
      <c r="O63" s="38"/>
      <c r="P63" s="37">
        <f t="shared" si="6"/>
        <v>30</v>
      </c>
      <c r="Q63" s="38"/>
      <c r="R63" s="38"/>
      <c r="S63" s="106">
        <f t="shared" si="7"/>
        <v>10.908641256466337</v>
      </c>
      <c r="T63" s="99"/>
      <c r="U63" s="32">
        <f t="shared" si="8"/>
        <v>0</v>
      </c>
      <c r="V63" s="32">
        <f t="shared" si="9"/>
        <v>0</v>
      </c>
      <c r="W63" s="32">
        <f t="shared" si="10"/>
        <v>20</v>
      </c>
      <c r="X63" s="32">
        <f t="shared" si="11"/>
        <v>0</v>
      </c>
      <c r="Y63" s="32">
        <v>10</v>
      </c>
      <c r="Z63" s="32">
        <v>0</v>
      </c>
    </row>
    <row r="64" spans="1:26" ht="78.75" x14ac:dyDescent="0.2">
      <c r="A64" s="4" t="s">
        <v>78</v>
      </c>
      <c r="B64" s="12" t="s">
        <v>189</v>
      </c>
      <c r="C64" s="27" t="s">
        <v>137</v>
      </c>
      <c r="D64" s="28" t="s">
        <v>128</v>
      </c>
      <c r="E64" s="4" t="s">
        <v>131</v>
      </c>
      <c r="F64" s="105" t="s">
        <v>365</v>
      </c>
      <c r="G64" s="105" t="s">
        <v>368</v>
      </c>
      <c r="H64" s="105" t="s">
        <v>131</v>
      </c>
      <c r="I64" s="29" t="s">
        <v>236</v>
      </c>
      <c r="J64" s="29" t="s">
        <v>224</v>
      </c>
      <c r="K64" s="6">
        <v>5750000</v>
      </c>
      <c r="L64" s="3">
        <v>12.971932707860516</v>
      </c>
      <c r="M64" s="3">
        <v>14.661609609075004</v>
      </c>
      <c r="N64" s="3">
        <v>9.4401260872600048</v>
      </c>
      <c r="O64" s="38"/>
      <c r="P64" s="37">
        <f t="shared" si="6"/>
        <v>30</v>
      </c>
      <c r="Q64" s="38"/>
      <c r="R64" s="38"/>
      <c r="S64" s="106">
        <f t="shared" si="7"/>
        <v>10.263126726352501</v>
      </c>
      <c r="T64" s="99"/>
      <c r="U64" s="32">
        <f t="shared" si="8"/>
        <v>0</v>
      </c>
      <c r="V64" s="32">
        <f t="shared" si="9"/>
        <v>0</v>
      </c>
      <c r="W64" s="32">
        <f t="shared" si="10"/>
        <v>20</v>
      </c>
      <c r="X64" s="32">
        <f t="shared" si="11"/>
        <v>0</v>
      </c>
      <c r="Y64" s="32">
        <v>10</v>
      </c>
      <c r="Z64" s="32">
        <v>0</v>
      </c>
    </row>
    <row r="65" spans="1:26" ht="67.5" x14ac:dyDescent="0.2">
      <c r="A65" s="4" t="s">
        <v>113</v>
      </c>
      <c r="B65" s="9" t="s">
        <v>180</v>
      </c>
      <c r="C65" s="13" t="s">
        <v>179</v>
      </c>
      <c r="D65" s="5" t="s">
        <v>128</v>
      </c>
      <c r="E65" s="4" t="s">
        <v>131</v>
      </c>
      <c r="F65" s="105" t="s">
        <v>226</v>
      </c>
      <c r="G65" s="105" t="s">
        <v>450</v>
      </c>
      <c r="H65" s="105" t="s">
        <v>451</v>
      </c>
      <c r="I65" s="29" t="s">
        <v>452</v>
      </c>
      <c r="J65" s="29" t="s">
        <v>129</v>
      </c>
      <c r="K65" s="6">
        <v>101482000</v>
      </c>
      <c r="L65" s="3">
        <v>13.444878470958839</v>
      </c>
      <c r="M65" s="3">
        <v>14.275494059258881</v>
      </c>
      <c r="N65" s="3">
        <v>8.6152640734227113</v>
      </c>
      <c r="O65" s="38"/>
      <c r="P65" s="37">
        <f t="shared" si="6"/>
        <v>30</v>
      </c>
      <c r="Q65" s="38"/>
      <c r="R65" s="38"/>
      <c r="S65" s="106">
        <f t="shared" si="7"/>
        <v>9.9928458414812162</v>
      </c>
      <c r="T65" s="99"/>
      <c r="U65" s="32">
        <f t="shared" si="8"/>
        <v>0</v>
      </c>
      <c r="V65" s="32">
        <f t="shared" si="9"/>
        <v>0</v>
      </c>
      <c r="W65" s="32">
        <f t="shared" si="10"/>
        <v>20</v>
      </c>
      <c r="X65" s="32">
        <f t="shared" si="11"/>
        <v>0</v>
      </c>
      <c r="Y65" s="32">
        <v>10</v>
      </c>
      <c r="Z65" s="32">
        <v>0</v>
      </c>
    </row>
    <row r="66" spans="1:26" ht="67.5" x14ac:dyDescent="0.2">
      <c r="A66" s="4" t="s">
        <v>127</v>
      </c>
      <c r="B66" s="4" t="s">
        <v>155</v>
      </c>
      <c r="C66" s="16" t="s">
        <v>154</v>
      </c>
      <c r="D66" s="5" t="s">
        <v>142</v>
      </c>
      <c r="E66" s="4" t="s">
        <v>131</v>
      </c>
      <c r="F66" s="105" t="s">
        <v>145</v>
      </c>
      <c r="G66" s="105" t="s">
        <v>250</v>
      </c>
      <c r="H66" s="105" t="s">
        <v>479</v>
      </c>
      <c r="I66" s="29" t="s">
        <v>480</v>
      </c>
      <c r="J66" s="29" t="s">
        <v>132</v>
      </c>
      <c r="K66" s="6">
        <v>512883000</v>
      </c>
      <c r="L66" s="3" t="s">
        <v>130</v>
      </c>
      <c r="M66" s="3">
        <v>13.889931184642304</v>
      </c>
      <c r="N66" s="3">
        <v>13.625699371599172</v>
      </c>
      <c r="O66" s="38"/>
      <c r="P66" s="37">
        <f t="shared" si="6"/>
        <v>20</v>
      </c>
      <c r="Q66" s="38"/>
      <c r="R66" s="38"/>
      <c r="S66" s="106">
        <f t="shared" si="7"/>
        <v>9.7229518292496113</v>
      </c>
      <c r="T66" s="99"/>
      <c r="U66" s="32">
        <f t="shared" si="8"/>
        <v>0</v>
      </c>
      <c r="V66" s="32">
        <f t="shared" si="9"/>
        <v>0</v>
      </c>
      <c r="W66" s="32">
        <f t="shared" si="10"/>
        <v>20</v>
      </c>
      <c r="X66" s="32">
        <f t="shared" si="11"/>
        <v>0</v>
      </c>
      <c r="Y66" s="32">
        <v>0</v>
      </c>
      <c r="Z66" s="32">
        <v>0</v>
      </c>
    </row>
    <row r="67" spans="1:26" ht="45" x14ac:dyDescent="0.2">
      <c r="A67" s="4" t="s">
        <v>72</v>
      </c>
      <c r="B67" s="4" t="s">
        <v>155</v>
      </c>
      <c r="C67" s="16" t="s">
        <v>154</v>
      </c>
      <c r="D67" s="5" t="s">
        <v>142</v>
      </c>
      <c r="E67" s="4" t="s">
        <v>131</v>
      </c>
      <c r="F67" s="105" t="s">
        <v>146</v>
      </c>
      <c r="G67" s="105" t="s">
        <v>251</v>
      </c>
      <c r="H67" s="105" t="s">
        <v>139</v>
      </c>
      <c r="I67" s="29" t="s">
        <v>353</v>
      </c>
      <c r="J67" s="29" t="s">
        <v>132</v>
      </c>
      <c r="K67" s="6">
        <v>204786000</v>
      </c>
      <c r="L67" s="3" t="s">
        <v>130</v>
      </c>
      <c r="M67" s="3">
        <v>13.355713408878739</v>
      </c>
      <c r="N67" s="3">
        <v>14.657062855147121</v>
      </c>
      <c r="O67" s="38"/>
      <c r="P67" s="37">
        <f t="shared" si="6"/>
        <v>30</v>
      </c>
      <c r="Q67" s="38"/>
      <c r="R67" s="38"/>
      <c r="S67" s="106">
        <f t="shared" si="7"/>
        <v>9.3489993862151159</v>
      </c>
      <c r="T67" s="99"/>
      <c r="U67" s="32">
        <f t="shared" si="8"/>
        <v>0</v>
      </c>
      <c r="V67" s="32">
        <f t="shared" si="9"/>
        <v>0</v>
      </c>
      <c r="W67" s="32">
        <f t="shared" si="10"/>
        <v>20</v>
      </c>
      <c r="X67" s="32">
        <f t="shared" si="11"/>
        <v>0</v>
      </c>
      <c r="Y67" s="32">
        <v>10</v>
      </c>
      <c r="Z67" s="32">
        <v>0</v>
      </c>
    </row>
    <row r="68" spans="1:26" ht="38.25" x14ac:dyDescent="0.2">
      <c r="A68" s="4" t="s">
        <v>13</v>
      </c>
      <c r="B68" s="4" t="s">
        <v>148</v>
      </c>
      <c r="C68" s="4" t="s">
        <v>147</v>
      </c>
      <c r="D68" s="5" t="s">
        <v>128</v>
      </c>
      <c r="E68" s="4" t="s">
        <v>158</v>
      </c>
      <c r="F68" s="105" t="s">
        <v>156</v>
      </c>
      <c r="G68" s="105" t="s">
        <v>157</v>
      </c>
      <c r="H68" s="105" t="s">
        <v>159</v>
      </c>
      <c r="I68" s="29" t="s">
        <v>152</v>
      </c>
      <c r="J68" s="29" t="s">
        <v>132</v>
      </c>
      <c r="K68" s="6">
        <v>162547000</v>
      </c>
      <c r="L68" s="3">
        <v>13.55072807846433</v>
      </c>
      <c r="M68" s="3">
        <v>13.174442262807576</v>
      </c>
      <c r="N68" s="3">
        <v>9.1944487319547665</v>
      </c>
      <c r="O68" s="38"/>
      <c r="P68" s="37">
        <f t="shared" si="6"/>
        <v>20</v>
      </c>
      <c r="Q68" s="38"/>
      <c r="R68" s="38"/>
      <c r="S68" s="106">
        <f t="shared" si="7"/>
        <v>9.2221095839653024</v>
      </c>
      <c r="T68" s="99"/>
      <c r="U68" s="32">
        <f t="shared" si="8"/>
        <v>0</v>
      </c>
      <c r="V68" s="32">
        <f t="shared" si="9"/>
        <v>0</v>
      </c>
      <c r="W68" s="32">
        <f t="shared" si="10"/>
        <v>20</v>
      </c>
      <c r="X68" s="32">
        <f t="shared" si="11"/>
        <v>0</v>
      </c>
      <c r="Y68" s="32">
        <v>0</v>
      </c>
      <c r="Z68" s="32">
        <v>0</v>
      </c>
    </row>
    <row r="69" spans="1:26" ht="56.25" x14ac:dyDescent="0.2">
      <c r="A69" s="4" t="s">
        <v>77</v>
      </c>
      <c r="B69" s="9" t="s">
        <v>180</v>
      </c>
      <c r="C69" s="13" t="s">
        <v>179</v>
      </c>
      <c r="D69" s="5" t="s">
        <v>128</v>
      </c>
      <c r="E69" s="4" t="s">
        <v>131</v>
      </c>
      <c r="F69" s="105" t="s">
        <v>365</v>
      </c>
      <c r="G69" s="105" t="s">
        <v>150</v>
      </c>
      <c r="H69" s="105" t="s">
        <v>366</v>
      </c>
      <c r="I69" s="29" t="s">
        <v>367</v>
      </c>
      <c r="J69" s="29" t="s">
        <v>348</v>
      </c>
      <c r="K69" s="6">
        <v>33139000</v>
      </c>
      <c r="L69" s="3">
        <v>12.704048561971504</v>
      </c>
      <c r="M69" s="3">
        <v>13.155485602382271</v>
      </c>
      <c r="N69" s="3">
        <v>7.6891822253281159</v>
      </c>
      <c r="O69" s="38"/>
      <c r="P69" s="37">
        <f t="shared" ref="P69:P80" si="12">SUM(U69:Z69)</f>
        <v>30</v>
      </c>
      <c r="Q69" s="38"/>
      <c r="R69" s="38"/>
      <c r="S69" s="106">
        <f t="shared" ref="S69:S80" si="13">0.15*(Q69+R69)+(0.7*M69)</f>
        <v>9.2088399216675896</v>
      </c>
      <c r="T69" s="99"/>
      <c r="U69" s="32">
        <f t="shared" ref="U69:U80" si="14">IF(AK69&lt;0.5,0,IF(AK69&lt;0.75,5,IF(AK69&lt;0.9,10,IF(AK69&lt;1,15,20))))</f>
        <v>0</v>
      </c>
      <c r="V69" s="32">
        <f t="shared" ref="V69:V80" si="15">IF(AD69&lt;30,0,IF(AD69&lt;51,8.33,IF(AD69&lt;66,16.67,25)))</f>
        <v>0</v>
      </c>
      <c r="W69" s="32">
        <f t="shared" ref="W69:W80" si="16">IF(AL69&gt;1500,0,IF(AL69&gt;1000,6.67,IF(AL69&gt;500,13.33,20)))</f>
        <v>20</v>
      </c>
      <c r="X69" s="32">
        <f t="shared" ref="X69:X80" si="17">IF(AM69&lt;500,0,IF(AM69&lt;1000,7.5,15))</f>
        <v>0</v>
      </c>
      <c r="Y69" s="32">
        <v>10</v>
      </c>
      <c r="Z69" s="32">
        <v>0</v>
      </c>
    </row>
    <row r="70" spans="1:26" ht="38.25" x14ac:dyDescent="0.2">
      <c r="A70" s="4" t="s">
        <v>38</v>
      </c>
      <c r="B70" s="9" t="s">
        <v>180</v>
      </c>
      <c r="C70" s="13" t="s">
        <v>179</v>
      </c>
      <c r="D70" s="5" t="s">
        <v>142</v>
      </c>
      <c r="E70" s="4" t="s">
        <v>243</v>
      </c>
      <c r="F70" s="105" t="s">
        <v>244</v>
      </c>
      <c r="G70" s="105" t="s">
        <v>141</v>
      </c>
      <c r="H70" s="105" t="s">
        <v>245</v>
      </c>
      <c r="I70" s="29" t="s">
        <v>133</v>
      </c>
      <c r="J70" s="29" t="s">
        <v>132</v>
      </c>
      <c r="K70" s="6">
        <v>115099000</v>
      </c>
      <c r="L70" s="3" t="s">
        <v>130</v>
      </c>
      <c r="M70" s="3">
        <v>13.113304582325121</v>
      </c>
      <c r="N70" s="3">
        <v>9.504916477966356</v>
      </c>
      <c r="O70" s="38"/>
      <c r="P70" s="37">
        <f t="shared" si="12"/>
        <v>30</v>
      </c>
      <c r="Q70" s="38"/>
      <c r="R70" s="38"/>
      <c r="S70" s="106">
        <f t="shared" si="13"/>
        <v>9.1793132076275832</v>
      </c>
      <c r="T70" s="99"/>
      <c r="U70" s="32">
        <f t="shared" si="14"/>
        <v>0</v>
      </c>
      <c r="V70" s="32">
        <f t="shared" si="15"/>
        <v>0</v>
      </c>
      <c r="W70" s="32">
        <f t="shared" si="16"/>
        <v>20</v>
      </c>
      <c r="X70" s="32">
        <f t="shared" si="17"/>
        <v>0</v>
      </c>
      <c r="Y70" s="32">
        <v>10</v>
      </c>
      <c r="Z70" s="32">
        <v>0</v>
      </c>
    </row>
    <row r="71" spans="1:26" ht="56.25" x14ac:dyDescent="0.2">
      <c r="A71" s="4" t="s">
        <v>23</v>
      </c>
      <c r="B71" s="12" t="s">
        <v>189</v>
      </c>
      <c r="C71" s="27" t="s">
        <v>137</v>
      </c>
      <c r="D71" s="28" t="s">
        <v>142</v>
      </c>
      <c r="E71" s="4" t="s">
        <v>190</v>
      </c>
      <c r="F71" s="105" t="s">
        <v>185</v>
      </c>
      <c r="G71" s="105" t="s">
        <v>187</v>
      </c>
      <c r="H71" s="105" t="s">
        <v>191</v>
      </c>
      <c r="I71" s="29" t="s">
        <v>188</v>
      </c>
      <c r="J71" s="29" t="s">
        <v>129</v>
      </c>
      <c r="K71" s="6">
        <v>29700000</v>
      </c>
      <c r="L71" s="3" t="s">
        <v>130</v>
      </c>
      <c r="M71" s="3">
        <v>12.432005381272818</v>
      </c>
      <c r="N71" s="3">
        <v>9.8203441733581744</v>
      </c>
      <c r="O71" s="38"/>
      <c r="P71" s="37">
        <f t="shared" si="12"/>
        <v>30</v>
      </c>
      <c r="Q71" s="38"/>
      <c r="R71" s="38"/>
      <c r="S71" s="106">
        <f t="shared" si="13"/>
        <v>8.7024037668909724</v>
      </c>
      <c r="T71" s="99"/>
      <c r="U71" s="32">
        <f t="shared" si="14"/>
        <v>0</v>
      </c>
      <c r="V71" s="32">
        <f t="shared" si="15"/>
        <v>0</v>
      </c>
      <c r="W71" s="32">
        <f t="shared" si="16"/>
        <v>20</v>
      </c>
      <c r="X71" s="32">
        <f t="shared" si="17"/>
        <v>0</v>
      </c>
      <c r="Y71" s="32">
        <v>10</v>
      </c>
      <c r="Z71" s="32">
        <v>0</v>
      </c>
    </row>
    <row r="72" spans="1:26" ht="78.75" x14ac:dyDescent="0.2">
      <c r="A72" s="4" t="s">
        <v>34</v>
      </c>
      <c r="B72" s="9" t="s">
        <v>180</v>
      </c>
      <c r="C72" s="13" t="s">
        <v>179</v>
      </c>
      <c r="D72" s="5" t="s">
        <v>128</v>
      </c>
      <c r="E72" s="4" t="s">
        <v>225</v>
      </c>
      <c r="F72" s="105" t="s">
        <v>226</v>
      </c>
      <c r="G72" s="105" t="s">
        <v>232</v>
      </c>
      <c r="H72" s="105" t="s">
        <v>131</v>
      </c>
      <c r="I72" s="29" t="s">
        <v>231</v>
      </c>
      <c r="J72" s="29" t="s">
        <v>224</v>
      </c>
      <c r="K72" s="6">
        <v>5750000</v>
      </c>
      <c r="L72" s="3">
        <v>7.5665014651258033</v>
      </c>
      <c r="M72" s="3">
        <v>11.639348511803533</v>
      </c>
      <c r="N72" s="3">
        <v>5.0191044262428255</v>
      </c>
      <c r="O72" s="38"/>
      <c r="P72" s="37">
        <f t="shared" si="12"/>
        <v>30</v>
      </c>
      <c r="Q72" s="38"/>
      <c r="R72" s="38"/>
      <c r="S72" s="106">
        <f t="shared" si="13"/>
        <v>8.1475439582624727</v>
      </c>
      <c r="T72" s="99"/>
      <c r="U72" s="32">
        <f t="shared" si="14"/>
        <v>0</v>
      </c>
      <c r="V72" s="32">
        <f t="shared" si="15"/>
        <v>0</v>
      </c>
      <c r="W72" s="32">
        <f t="shared" si="16"/>
        <v>20</v>
      </c>
      <c r="X72" s="32">
        <f t="shared" si="17"/>
        <v>0</v>
      </c>
      <c r="Y72" s="32">
        <v>10</v>
      </c>
      <c r="Z72" s="32">
        <v>0</v>
      </c>
    </row>
    <row r="73" spans="1:26" ht="38.25" x14ac:dyDescent="0.2">
      <c r="A73" s="4" t="s">
        <v>84</v>
      </c>
      <c r="B73" s="12" t="s">
        <v>189</v>
      </c>
      <c r="C73" s="27" t="s">
        <v>137</v>
      </c>
      <c r="D73" s="28" t="s">
        <v>142</v>
      </c>
      <c r="E73" s="4" t="s">
        <v>131</v>
      </c>
      <c r="F73" s="105" t="s">
        <v>383</v>
      </c>
      <c r="G73" s="105" t="s">
        <v>384</v>
      </c>
      <c r="H73" s="105" t="s">
        <v>385</v>
      </c>
      <c r="I73" s="29" t="s">
        <v>375</v>
      </c>
      <c r="J73" s="29" t="s">
        <v>132</v>
      </c>
      <c r="K73" s="6">
        <v>15675000</v>
      </c>
      <c r="L73" s="3" t="s">
        <v>130</v>
      </c>
      <c r="M73" s="3">
        <v>11.606879991239184</v>
      </c>
      <c r="N73" s="3">
        <v>9.8819843625787875</v>
      </c>
      <c r="O73" s="38"/>
      <c r="P73" s="37">
        <f t="shared" si="12"/>
        <v>20</v>
      </c>
      <c r="Q73" s="38"/>
      <c r="R73" s="38"/>
      <c r="S73" s="106">
        <f t="shared" si="13"/>
        <v>8.1248159938674291</v>
      </c>
      <c r="T73" s="99"/>
      <c r="U73" s="32">
        <f t="shared" si="14"/>
        <v>0</v>
      </c>
      <c r="V73" s="32">
        <f t="shared" si="15"/>
        <v>0</v>
      </c>
      <c r="W73" s="32">
        <f t="shared" si="16"/>
        <v>20</v>
      </c>
      <c r="X73" s="32">
        <f t="shared" si="17"/>
        <v>0</v>
      </c>
      <c r="Y73" s="32">
        <v>0</v>
      </c>
      <c r="Z73" s="32">
        <v>0</v>
      </c>
    </row>
    <row r="74" spans="1:26" ht="78.75" x14ac:dyDescent="0.2">
      <c r="A74" s="4" t="s">
        <v>35</v>
      </c>
      <c r="B74" s="9" t="s">
        <v>180</v>
      </c>
      <c r="C74" s="13" t="s">
        <v>179</v>
      </c>
      <c r="D74" s="5" t="s">
        <v>128</v>
      </c>
      <c r="E74" s="4" t="s">
        <v>225</v>
      </c>
      <c r="F74" s="105" t="s">
        <v>226</v>
      </c>
      <c r="G74" s="105" t="s">
        <v>233</v>
      </c>
      <c r="H74" s="105" t="s">
        <v>131</v>
      </c>
      <c r="I74" s="29" t="s">
        <v>234</v>
      </c>
      <c r="J74" s="29" t="s">
        <v>224</v>
      </c>
      <c r="K74" s="6">
        <v>5750000</v>
      </c>
      <c r="L74" s="3">
        <v>7.9645189450181917</v>
      </c>
      <c r="M74" s="3">
        <v>11.315354386871274</v>
      </c>
      <c r="N74" s="3">
        <v>5.9668143934970193</v>
      </c>
      <c r="O74" s="38"/>
      <c r="P74" s="37">
        <f t="shared" si="12"/>
        <v>40</v>
      </c>
      <c r="Q74" s="38"/>
      <c r="R74" s="38"/>
      <c r="S74" s="106">
        <f t="shared" si="13"/>
        <v>7.920748070809891</v>
      </c>
      <c r="T74" s="99"/>
      <c r="U74" s="32">
        <f t="shared" si="14"/>
        <v>0</v>
      </c>
      <c r="V74" s="32">
        <f t="shared" si="15"/>
        <v>0</v>
      </c>
      <c r="W74" s="32">
        <f t="shared" si="16"/>
        <v>20</v>
      </c>
      <c r="X74" s="32">
        <f t="shared" si="17"/>
        <v>0</v>
      </c>
      <c r="Y74" s="32">
        <v>10</v>
      </c>
      <c r="Z74" s="32">
        <v>10</v>
      </c>
    </row>
    <row r="75" spans="1:26" ht="78.75" x14ac:dyDescent="0.2">
      <c r="A75" s="4" t="s">
        <v>79</v>
      </c>
      <c r="B75" s="12" t="s">
        <v>189</v>
      </c>
      <c r="C75" s="27" t="s">
        <v>137</v>
      </c>
      <c r="D75" s="28" t="s">
        <v>128</v>
      </c>
      <c r="E75" s="4" t="s">
        <v>131</v>
      </c>
      <c r="F75" s="105" t="s">
        <v>365</v>
      </c>
      <c r="G75" s="105" t="s">
        <v>369</v>
      </c>
      <c r="H75" s="105" t="s">
        <v>131</v>
      </c>
      <c r="I75" s="29" t="s">
        <v>370</v>
      </c>
      <c r="J75" s="29" t="s">
        <v>224</v>
      </c>
      <c r="K75" s="6">
        <v>5750000</v>
      </c>
      <c r="L75" s="3">
        <v>10.068820646264106</v>
      </c>
      <c r="M75" s="3">
        <v>11.243235834722352</v>
      </c>
      <c r="N75" s="3">
        <v>6.236440760866504</v>
      </c>
      <c r="O75" s="38"/>
      <c r="P75" s="37">
        <f t="shared" si="12"/>
        <v>30</v>
      </c>
      <c r="Q75" s="38"/>
      <c r="R75" s="38"/>
      <c r="S75" s="106">
        <f t="shared" si="13"/>
        <v>7.8702650843056459</v>
      </c>
      <c r="T75" s="99"/>
      <c r="U75" s="32">
        <f t="shared" si="14"/>
        <v>0</v>
      </c>
      <c r="V75" s="32">
        <f t="shared" si="15"/>
        <v>0</v>
      </c>
      <c r="W75" s="32">
        <f t="shared" si="16"/>
        <v>20</v>
      </c>
      <c r="X75" s="32">
        <f t="shared" si="17"/>
        <v>0</v>
      </c>
      <c r="Y75" s="32">
        <v>10</v>
      </c>
      <c r="Z75" s="32">
        <v>0</v>
      </c>
    </row>
    <row r="76" spans="1:26" ht="78.75" x14ac:dyDescent="0.2">
      <c r="A76" s="4" t="s">
        <v>36</v>
      </c>
      <c r="B76" s="9" t="s">
        <v>180</v>
      </c>
      <c r="C76" s="13" t="s">
        <v>179</v>
      </c>
      <c r="D76" s="5" t="s">
        <v>128</v>
      </c>
      <c r="E76" s="4" t="s">
        <v>225</v>
      </c>
      <c r="F76" s="105" t="s">
        <v>226</v>
      </c>
      <c r="G76" s="105" t="s">
        <v>235</v>
      </c>
      <c r="H76" s="105" t="s">
        <v>131</v>
      </c>
      <c r="I76" s="29" t="s">
        <v>236</v>
      </c>
      <c r="J76" s="29" t="s">
        <v>224</v>
      </c>
      <c r="K76" s="6">
        <v>7130000</v>
      </c>
      <c r="L76" s="3">
        <v>9.0851280246807651</v>
      </c>
      <c r="M76" s="3">
        <v>10.955436536039484</v>
      </c>
      <c r="N76" s="3">
        <v>4.6600750960316031</v>
      </c>
      <c r="O76" s="38"/>
      <c r="P76" s="37">
        <f t="shared" si="12"/>
        <v>30</v>
      </c>
      <c r="Q76" s="38"/>
      <c r="R76" s="38"/>
      <c r="S76" s="106">
        <f t="shared" si="13"/>
        <v>7.6688055752276378</v>
      </c>
      <c r="T76" s="99"/>
      <c r="U76" s="32">
        <f t="shared" si="14"/>
        <v>0</v>
      </c>
      <c r="V76" s="32">
        <f t="shared" si="15"/>
        <v>0</v>
      </c>
      <c r="W76" s="32">
        <f t="shared" si="16"/>
        <v>20</v>
      </c>
      <c r="X76" s="32">
        <f t="shared" si="17"/>
        <v>0</v>
      </c>
      <c r="Y76" s="32">
        <v>10</v>
      </c>
      <c r="Z76" s="32">
        <v>0</v>
      </c>
    </row>
    <row r="77" spans="1:26" ht="56.25" x14ac:dyDescent="0.2">
      <c r="A77" s="4" t="s">
        <v>30</v>
      </c>
      <c r="B77" s="4" t="s">
        <v>214</v>
      </c>
      <c r="C77" s="13" t="s">
        <v>179</v>
      </c>
      <c r="D77" s="5" t="s">
        <v>128</v>
      </c>
      <c r="E77" s="4" t="s">
        <v>215</v>
      </c>
      <c r="F77" s="105" t="s">
        <v>216</v>
      </c>
      <c r="G77" s="105" t="s">
        <v>217</v>
      </c>
      <c r="H77" s="105" t="s">
        <v>218</v>
      </c>
      <c r="I77" s="29" t="s">
        <v>153</v>
      </c>
      <c r="J77" s="29" t="s">
        <v>129</v>
      </c>
      <c r="K77" s="6">
        <v>284995000</v>
      </c>
      <c r="L77" s="3">
        <v>13.611956159036188</v>
      </c>
      <c r="M77" s="3">
        <v>10.715800100386094</v>
      </c>
      <c r="N77" s="3">
        <v>11.715698022206592</v>
      </c>
      <c r="O77" s="38"/>
      <c r="P77" s="37">
        <f t="shared" si="12"/>
        <v>30</v>
      </c>
      <c r="Q77" s="38"/>
      <c r="R77" s="38"/>
      <c r="S77" s="106">
        <f t="shared" si="13"/>
        <v>7.501060070270265</v>
      </c>
      <c r="T77" s="99"/>
      <c r="U77" s="32">
        <f t="shared" si="14"/>
        <v>0</v>
      </c>
      <c r="V77" s="32">
        <f t="shared" si="15"/>
        <v>0</v>
      </c>
      <c r="W77" s="32">
        <f t="shared" si="16"/>
        <v>20</v>
      </c>
      <c r="X77" s="32">
        <f t="shared" si="17"/>
        <v>0</v>
      </c>
      <c r="Y77" s="32">
        <v>10</v>
      </c>
      <c r="Z77" s="32">
        <v>0</v>
      </c>
    </row>
    <row r="78" spans="1:26" ht="38.25" x14ac:dyDescent="0.2">
      <c r="A78" s="4" t="s">
        <v>85</v>
      </c>
      <c r="B78" s="12" t="s">
        <v>189</v>
      </c>
      <c r="C78" s="27" t="s">
        <v>137</v>
      </c>
      <c r="D78" s="28" t="s">
        <v>142</v>
      </c>
      <c r="E78" s="4" t="s">
        <v>131</v>
      </c>
      <c r="F78" s="105" t="s">
        <v>383</v>
      </c>
      <c r="G78" s="105" t="s">
        <v>386</v>
      </c>
      <c r="H78" s="105" t="s">
        <v>387</v>
      </c>
      <c r="I78" s="29" t="s">
        <v>375</v>
      </c>
      <c r="J78" s="29" t="s">
        <v>132</v>
      </c>
      <c r="K78" s="6">
        <v>18052000</v>
      </c>
      <c r="L78" s="3" t="s">
        <v>130</v>
      </c>
      <c r="M78" s="3">
        <v>10.539190450287759</v>
      </c>
      <c r="N78" s="3">
        <v>9.1157371712723272</v>
      </c>
      <c r="O78" s="38"/>
      <c r="P78" s="37">
        <f t="shared" si="12"/>
        <v>20</v>
      </c>
      <c r="Q78" s="38"/>
      <c r="R78" s="38"/>
      <c r="S78" s="106">
        <f t="shared" si="13"/>
        <v>7.3774333152014302</v>
      </c>
      <c r="T78" s="99"/>
      <c r="U78" s="32">
        <f t="shared" si="14"/>
        <v>0</v>
      </c>
      <c r="V78" s="32">
        <f t="shared" si="15"/>
        <v>0</v>
      </c>
      <c r="W78" s="32">
        <f t="shared" si="16"/>
        <v>20</v>
      </c>
      <c r="X78" s="32">
        <f t="shared" si="17"/>
        <v>0</v>
      </c>
      <c r="Y78" s="32">
        <v>0</v>
      </c>
      <c r="Z78" s="32">
        <v>0</v>
      </c>
    </row>
    <row r="79" spans="1:26" ht="45" x14ac:dyDescent="0.2">
      <c r="A79" s="4" t="s">
        <v>83</v>
      </c>
      <c r="B79" s="12" t="s">
        <v>189</v>
      </c>
      <c r="C79" s="27" t="s">
        <v>137</v>
      </c>
      <c r="D79" s="28" t="s">
        <v>142</v>
      </c>
      <c r="E79" s="4" t="s">
        <v>131</v>
      </c>
      <c r="F79" s="105" t="s">
        <v>380</v>
      </c>
      <c r="G79" s="105" t="s">
        <v>251</v>
      </c>
      <c r="H79" s="105" t="s">
        <v>381</v>
      </c>
      <c r="I79" s="29" t="s">
        <v>382</v>
      </c>
      <c r="J79" s="29" t="s">
        <v>132</v>
      </c>
      <c r="K79" s="6">
        <v>15258000</v>
      </c>
      <c r="L79" s="3" t="s">
        <v>130</v>
      </c>
      <c r="M79" s="3">
        <v>10.26654986181279</v>
      </c>
      <c r="N79" s="3">
        <v>8.2653535560507922</v>
      </c>
      <c r="O79" s="38"/>
      <c r="P79" s="37">
        <f t="shared" si="12"/>
        <v>20</v>
      </c>
      <c r="Q79" s="38"/>
      <c r="R79" s="38"/>
      <c r="S79" s="106">
        <f t="shared" si="13"/>
        <v>7.1865849032689519</v>
      </c>
      <c r="T79" s="99"/>
      <c r="U79" s="32">
        <f t="shared" si="14"/>
        <v>0</v>
      </c>
      <c r="V79" s="32">
        <f t="shared" si="15"/>
        <v>0</v>
      </c>
      <c r="W79" s="32">
        <f t="shared" si="16"/>
        <v>20</v>
      </c>
      <c r="X79" s="32">
        <f t="shared" si="17"/>
        <v>0</v>
      </c>
      <c r="Y79" s="32">
        <v>0</v>
      </c>
      <c r="Z79" s="32">
        <v>0</v>
      </c>
    </row>
    <row r="80" spans="1:26" ht="56.25" x14ac:dyDescent="0.2">
      <c r="A80" s="4" t="s">
        <v>66</v>
      </c>
      <c r="B80" s="12" t="s">
        <v>189</v>
      </c>
      <c r="C80" s="27" t="s">
        <v>137</v>
      </c>
      <c r="D80" s="28" t="s">
        <v>142</v>
      </c>
      <c r="E80" s="4" t="s">
        <v>131</v>
      </c>
      <c r="F80" s="105" t="s">
        <v>336</v>
      </c>
      <c r="G80" s="105" t="s">
        <v>337</v>
      </c>
      <c r="H80" s="105" t="s">
        <v>338</v>
      </c>
      <c r="I80" s="29" t="s">
        <v>339</v>
      </c>
      <c r="J80" s="29" t="s">
        <v>132</v>
      </c>
      <c r="K80" s="6">
        <v>128340000</v>
      </c>
      <c r="L80" s="3" t="s">
        <v>130</v>
      </c>
      <c r="M80" s="3">
        <v>9.2944968929165839</v>
      </c>
      <c r="N80" s="3">
        <v>7.132675572516427</v>
      </c>
      <c r="O80" s="38"/>
      <c r="P80" s="37">
        <f t="shared" si="12"/>
        <v>30</v>
      </c>
      <c r="Q80" s="38"/>
      <c r="R80" s="38"/>
      <c r="S80" s="106">
        <f t="shared" si="13"/>
        <v>6.5061478250416087</v>
      </c>
      <c r="T80" s="99"/>
      <c r="U80" s="32">
        <f t="shared" si="14"/>
        <v>0</v>
      </c>
      <c r="V80" s="32">
        <f t="shared" si="15"/>
        <v>0</v>
      </c>
      <c r="W80" s="32">
        <f t="shared" si="16"/>
        <v>20</v>
      </c>
      <c r="X80" s="32">
        <f t="shared" si="17"/>
        <v>0</v>
      </c>
      <c r="Y80" s="32">
        <v>10</v>
      </c>
      <c r="Z80" s="32">
        <v>0</v>
      </c>
    </row>
    <row r="83" spans="1:19" ht="15" x14ac:dyDescent="0.2">
      <c r="A83" s="39" t="s">
        <v>500</v>
      </c>
    </row>
    <row r="84" spans="1:19" ht="63" x14ac:dyDescent="0.2">
      <c r="A84" s="40" t="s">
        <v>501</v>
      </c>
      <c r="B84" s="42" t="s">
        <v>502</v>
      </c>
      <c r="C84" s="42" t="s">
        <v>7</v>
      </c>
      <c r="D84" s="43" t="s">
        <v>503</v>
      </c>
      <c r="E84" s="42" t="s">
        <v>1</v>
      </c>
      <c r="F84" s="43" t="s">
        <v>2</v>
      </c>
      <c r="G84" s="42" t="s">
        <v>504</v>
      </c>
      <c r="H84" s="44" t="s">
        <v>505</v>
      </c>
      <c r="I84" s="42" t="s">
        <v>506</v>
      </c>
      <c r="J84" s="76" t="s">
        <v>507</v>
      </c>
      <c r="K84" s="42" t="s">
        <v>11</v>
      </c>
      <c r="L84" s="42" t="s">
        <v>548</v>
      </c>
      <c r="M84" s="32" t="s">
        <v>542</v>
      </c>
    </row>
    <row r="85" spans="1:19" ht="76.5" x14ac:dyDescent="0.2">
      <c r="A85" s="46" t="s">
        <v>543</v>
      </c>
      <c r="B85" s="58" t="s">
        <v>142</v>
      </c>
      <c r="C85" s="88" t="s">
        <v>544</v>
      </c>
      <c r="D85" s="45">
        <v>3299</v>
      </c>
      <c r="E85" s="58" t="s">
        <v>142</v>
      </c>
      <c r="F85" s="46"/>
      <c r="G85" s="88" t="s">
        <v>545</v>
      </c>
      <c r="H85" s="89" t="s">
        <v>546</v>
      </c>
      <c r="I85" s="90" t="s">
        <v>547</v>
      </c>
      <c r="J85" s="47">
        <v>36.379745675575485</v>
      </c>
      <c r="K85" s="75" t="s">
        <v>549</v>
      </c>
      <c r="L85" s="111">
        <v>300000</v>
      </c>
      <c r="M85" s="38">
        <v>100</v>
      </c>
      <c r="N85" s="55"/>
      <c r="O85" s="55"/>
      <c r="P85" s="55"/>
    </row>
    <row r="87" spans="1:19" ht="15.75" thickBot="1" x14ac:dyDescent="0.3">
      <c r="A87" s="67" t="s">
        <v>550</v>
      </c>
    </row>
    <row r="88" spans="1:19" ht="126.75" thickTop="1" x14ac:dyDescent="0.2">
      <c r="A88" s="81" t="s">
        <v>0</v>
      </c>
      <c r="B88" s="82" t="s">
        <v>551</v>
      </c>
      <c r="C88" s="82" t="s">
        <v>524</v>
      </c>
      <c r="D88" s="82" t="s">
        <v>506</v>
      </c>
      <c r="E88" s="82" t="s">
        <v>552</v>
      </c>
      <c r="F88" s="82" t="s">
        <v>553</v>
      </c>
      <c r="G88" s="82" t="s">
        <v>554</v>
      </c>
      <c r="H88" s="82" t="s">
        <v>555</v>
      </c>
      <c r="I88" s="83" t="s">
        <v>556</v>
      </c>
      <c r="J88" s="84" t="s">
        <v>12</v>
      </c>
      <c r="K88" s="83" t="s">
        <v>8</v>
      </c>
      <c r="L88" s="85" t="s">
        <v>557</v>
      </c>
      <c r="M88" s="85" t="s">
        <v>558</v>
      </c>
      <c r="N88" s="77" t="s">
        <v>536</v>
      </c>
      <c r="O88" s="32" t="s">
        <v>542</v>
      </c>
    </row>
    <row r="89" spans="1:19" ht="90" x14ac:dyDescent="0.2">
      <c r="A89" s="86" t="s">
        <v>559</v>
      </c>
      <c r="B89" s="78" t="s">
        <v>128</v>
      </c>
      <c r="C89" s="97" t="s">
        <v>560</v>
      </c>
      <c r="D89" s="87" t="s">
        <v>561</v>
      </c>
      <c r="E89" s="63" t="s">
        <v>562</v>
      </c>
      <c r="F89" s="78" t="s">
        <v>563</v>
      </c>
      <c r="G89" s="78">
        <v>209.76</v>
      </c>
      <c r="H89" s="78" t="s">
        <v>130</v>
      </c>
      <c r="I89" s="79">
        <v>4200000</v>
      </c>
      <c r="J89" s="79">
        <v>20000000</v>
      </c>
      <c r="K89" s="79">
        <v>23446000</v>
      </c>
      <c r="L89" s="80">
        <v>36.35</v>
      </c>
      <c r="M89" s="80">
        <v>29.37</v>
      </c>
      <c r="N89" s="80">
        <v>20.34</v>
      </c>
      <c r="O89" s="118"/>
      <c r="P89" s="129" t="s">
        <v>583</v>
      </c>
      <c r="Q89" s="130"/>
      <c r="R89" s="130"/>
      <c r="S89" s="130"/>
    </row>
  </sheetData>
  <autoFilter ref="A4:Z80">
    <sortState ref="A5:Z80">
      <sortCondition descending="1" ref="S4:S80"/>
    </sortState>
  </autoFilter>
  <mergeCells count="1">
    <mergeCell ref="P89:S89"/>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6f00c2e-ac5c-418b-9f13-a0771dbd417d">CONNECT-498-51</_dlc_DocId>
    <_dlc_DocIdUrl xmlns="16f00c2e-ac5c-418b-9f13-a0771dbd417d">
      <Url>https://connect.ncdot.gov/projects/planning/_layouts/DocIdRedir.aspx?ID=CONNECT-498-51</Url>
      <Description>CONNECT-498-51</Description>
    </_dlc_DocIdUrl>
    <_dlc_DocIdPersistId xmlns="16f00c2e-ac5c-418b-9f13-a0771dbd417d">false</_dlc_DocIdPersistId>
    <Scores xmlns="7c0fc6b6-ee38-4a57-96ff-21e268a170ce">Final Scores</Scores>
    <order0 xmlns="7c0fc6b6-ee38-4a57-96ff-21e268a170ce">06</order0>
    <URL xmlns="http://schemas.microsoft.com/sharepoint/v3">
      <Url xsi:nil="true"/>
      <Description xsi:nil="true"/>
    </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BABCA67EDE7045AB4C3D83F197EF35" ma:contentTypeVersion="2" ma:contentTypeDescription="Create a new document." ma:contentTypeScope="" ma:versionID="3ba52b94255d5b65dd9b0796e4debf14">
  <xsd:schema xmlns:xsd="http://www.w3.org/2001/XMLSchema" xmlns:xs="http://www.w3.org/2001/XMLSchema" xmlns:p="http://schemas.microsoft.com/office/2006/metadata/properties" xmlns:ns1="http://schemas.microsoft.com/sharepoint/v3" xmlns:ns2="7c0fc6b6-ee38-4a57-96ff-21e268a170ce" xmlns:ns3="16f00c2e-ac5c-418b-9f13-a0771dbd417d" targetNamespace="http://schemas.microsoft.com/office/2006/metadata/properties" ma:root="true" ma:fieldsID="947cf384593d989ead16d1aead95d4fb" ns1:_="" ns2:_="" ns3:_="">
    <xsd:import namespace="http://schemas.microsoft.com/sharepoint/v3"/>
    <xsd:import namespace="7c0fc6b6-ee38-4a57-96ff-21e268a170ce"/>
    <xsd:import namespace="16f00c2e-ac5c-418b-9f13-a0771dbd417d"/>
    <xsd:element name="properties">
      <xsd:complexType>
        <xsd:sequence>
          <xsd:element name="documentManagement">
            <xsd:complexType>
              <xsd:all>
                <xsd:element ref="ns2:order0" minOccurs="0"/>
                <xsd:element ref="ns2:Scores" minOccurs="0"/>
                <xsd:element ref="ns3:_dlc_DocId" minOccurs="0"/>
                <xsd:element ref="ns3:_dlc_DocIdUrl" minOccurs="0"/>
                <xsd:element ref="ns3:_dlc_DocIdPersistId" minOccurs="0"/>
                <xsd:element ref="ns1: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13"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c0fc6b6-ee38-4a57-96ff-21e268a170ce" elementFormDefault="qualified">
    <xsd:import namespace="http://schemas.microsoft.com/office/2006/documentManagement/types"/>
    <xsd:import namespace="http://schemas.microsoft.com/office/infopath/2007/PartnerControls"/>
    <xsd:element name="order0" ma:index="8" nillable="true" ma:displayName="order" ma:internalName="order0">
      <xsd:simpleType>
        <xsd:restriction base="dms:Text">
          <xsd:maxLength value="255"/>
        </xsd:restriction>
      </xsd:simpleType>
    </xsd:element>
    <xsd:element name="Scores" ma:index="9" nillable="true" ma:displayName="Scores" ma:format="RadioButtons" ma:internalName="Scores">
      <xsd:simpleType>
        <xsd:restriction base="dms:Choice">
          <xsd:enumeration value="Preliminary Scores"/>
          <xsd:enumeration value="Final Scores"/>
        </xsd:restriction>
      </xsd:simpleType>
    </xsd:element>
  </xsd:schema>
  <xsd:schema xmlns:xsd="http://www.w3.org/2001/XMLSchema" xmlns:xs="http://www.w3.org/2001/XMLSchema" xmlns:dms="http://schemas.microsoft.com/office/2006/documentManagement/types" xmlns:pc="http://schemas.microsoft.com/office/infopath/2007/PartnerControls" targetNamespace="16f00c2e-ac5c-418b-9f13-a0771dbd417d"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mso-contentType ?>
<SharedContentType xmlns="Microsoft.SharePoint.Taxonomy.ContentTypeSync" SourceId="7ef604a7-ebc4-47af-96e9-7f1ad444f50a" ContentTypeId="0x0101"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71A594-4A26-496D-A10B-C72FD4E4C2B4}"/>
</file>

<file path=customXml/itemProps2.xml><?xml version="1.0" encoding="utf-8"?>
<ds:datastoreItem xmlns:ds="http://schemas.openxmlformats.org/officeDocument/2006/customXml" ds:itemID="{0BC3F8CB-DBE0-4E54-8CFC-64D2B3D01C90}"/>
</file>

<file path=customXml/itemProps3.xml><?xml version="1.0" encoding="utf-8"?>
<ds:datastoreItem xmlns:ds="http://schemas.openxmlformats.org/officeDocument/2006/customXml" ds:itemID="{88DF52AF-68A4-49D4-B78A-258558BB2264}"/>
</file>

<file path=customXml/itemProps4.xml><?xml version="1.0" encoding="utf-8"?>
<ds:datastoreItem xmlns:ds="http://schemas.openxmlformats.org/officeDocument/2006/customXml" ds:itemID="{09C65084-8F61-4D4C-A757-EFB85ACFA3C2}"/>
</file>

<file path=customXml/itemProps5.xml><?xml version="1.0" encoding="utf-8"?>
<ds:datastoreItem xmlns:ds="http://schemas.openxmlformats.org/officeDocument/2006/customXml" ds:itemID="{3752EE0C-E33D-4866-BBF3-EA61DC9FE7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Division Final</vt:lpstr>
      <vt:lpstr>Regional Final</vt:lpstr>
      <vt:lpstr>'Division Final'!Print_Titles</vt:lpstr>
    </vt:vector>
  </TitlesOfParts>
  <Company>N.C. Dept. of Transportation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David Wasserman</dc:creator>
  <cp:lastModifiedBy>Talanker, Elena</cp:lastModifiedBy>
  <cp:lastPrinted>2014-09-05T12:38:27Z</cp:lastPrinted>
  <dcterms:created xsi:type="dcterms:W3CDTF">2014-05-07T12:55:28Z</dcterms:created>
  <dcterms:modified xsi:type="dcterms:W3CDTF">2014-09-11T15:58:40Z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1200</vt:r8>
  </property>
  <property fmtid="{D5CDD505-2E9C-101B-9397-08002B2CF9AE}" pid="3" name="_dlc_DocIdItemGuid">
    <vt:lpwstr>4baa2aeb-b9f2-4868-9a77-3f21a6098572</vt:lpwstr>
  </property>
  <property fmtid="{D5CDD505-2E9C-101B-9397-08002B2CF9AE}" pid="4" name="ContentTypeId">
    <vt:lpwstr>0x010100B5BABCA67EDE7045AB4C3D83F197EF35</vt:lpwstr>
  </property>
  <property fmtid="{D5CDD505-2E9C-101B-9397-08002B2CF9AE}" pid="5" name="order0">
    <vt:lpwstr>08</vt:lpwstr>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_SourceUrl">
    <vt:lpwstr/>
  </property>
  <property fmtid="{D5CDD505-2E9C-101B-9397-08002B2CF9AE}" pid="10" name="_SharedFileIndex">
    <vt:lpwstr/>
  </property>
</Properties>
</file>